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9d49e87c7256612/Plocha/--AB - AKCIMA--/-- ZAKÁZKY --/Habartov/-- VZMR Rekonstrukce bytového fondu 2022-2025 --/"/>
    </mc:Choice>
  </mc:AlternateContent>
  <xr:revisionPtr revIDLastSave="2" documentId="11_79C95B30EBAA4E3808BAA0ABF5B216F56C37A6E3" xr6:coauthVersionLast="47" xr6:coauthVersionMax="47" xr10:uidLastSave="{F97C78A3-1A3A-4BC9-B47E-903056BF5B05}"/>
  <bookViews>
    <workbookView xWindow="-30828" yWindow="-108" windowWidth="30936" windowHeight="12576" tabRatio="500" activeTab="1" xr2:uid="{00000000-000D-0000-FFFF-FFFF00000000}"/>
  </bookViews>
  <sheets>
    <sheet name="Rekapitulace stavby" sheetId="1" r:id="rId1"/>
    <sheet name="11312021037_a_VZ - Rekons..." sheetId="2" r:id="rId2"/>
  </sheets>
  <definedNames>
    <definedName name="_xlnm._FilterDatabase" localSheetId="1" hidden="1">'11312021037_a_VZ - Rekons...'!$C$95:$K$274</definedName>
    <definedName name="_xlnm.Print_Titles" localSheetId="1">'11312021037_a_VZ - Rekons...'!$95:$95</definedName>
    <definedName name="_xlnm.Print_Titles" localSheetId="0">'Rekapitulace stavby'!$52:$52</definedName>
    <definedName name="_xlnm.Print_Area" localSheetId="1">'11312021037_a_VZ - Rekons...'!$C$85:$K$274</definedName>
    <definedName name="_xlnm.Print_Area" localSheetId="0">'Rekapitulace stavby'!$D$4:$AO$36,'Rekapitulace stavby'!$C$42:$AQ$56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274" i="2" l="1"/>
  <c r="BK273" i="2" s="1"/>
  <c r="J273" i="2" s="1"/>
  <c r="J78" i="2" s="1"/>
  <c r="BI274" i="2"/>
  <c r="BH274" i="2"/>
  <c r="BG274" i="2"/>
  <c r="BE274" i="2"/>
  <c r="T274" i="2"/>
  <c r="R274" i="2"/>
  <c r="P274" i="2"/>
  <c r="P273" i="2" s="1"/>
  <c r="J274" i="2"/>
  <c r="BF274" i="2" s="1"/>
  <c r="T273" i="2"/>
  <c r="R273" i="2"/>
  <c r="BK272" i="2"/>
  <c r="BI272" i="2"/>
  <c r="BH272" i="2"/>
  <c r="BG272" i="2"/>
  <c r="BE272" i="2"/>
  <c r="T272" i="2"/>
  <c r="R272" i="2"/>
  <c r="P272" i="2"/>
  <c r="J272" i="2"/>
  <c r="BF272" i="2" s="1"/>
  <c r="BK271" i="2"/>
  <c r="BK270" i="2" s="1"/>
  <c r="BI271" i="2"/>
  <c r="BH271" i="2"/>
  <c r="F34" i="2" s="1"/>
  <c r="BC55" i="1" s="1"/>
  <c r="BC54" i="1" s="1"/>
  <c r="BG271" i="2"/>
  <c r="F33" i="2" s="1"/>
  <c r="BB55" i="1" s="1"/>
  <c r="BB54" i="1" s="1"/>
  <c r="BE271" i="2"/>
  <c r="T271" i="2"/>
  <c r="T270" i="2" s="1"/>
  <c r="T269" i="2" s="1"/>
  <c r="R271" i="2"/>
  <c r="R270" i="2" s="1"/>
  <c r="R269" i="2" s="1"/>
  <c r="P271" i="2"/>
  <c r="P270" i="2" s="1"/>
  <c r="P269" i="2" s="1"/>
  <c r="J271" i="2"/>
  <c r="BF271" i="2" s="1"/>
  <c r="BK268" i="2"/>
  <c r="BI268" i="2"/>
  <c r="BH268" i="2"/>
  <c r="BG268" i="2"/>
  <c r="BF268" i="2"/>
  <c r="BE268" i="2"/>
  <c r="T268" i="2"/>
  <c r="R268" i="2"/>
  <c r="P268" i="2"/>
  <c r="J268" i="2"/>
  <c r="BK267" i="2"/>
  <c r="BI267" i="2"/>
  <c r="BH267" i="2"/>
  <c r="BG267" i="2"/>
  <c r="BE267" i="2"/>
  <c r="T267" i="2"/>
  <c r="R267" i="2"/>
  <c r="P267" i="2"/>
  <c r="J267" i="2"/>
  <c r="BF267" i="2" s="1"/>
  <c r="BK266" i="2"/>
  <c r="BK265" i="2" s="1"/>
  <c r="J265" i="2" s="1"/>
  <c r="J75" i="2" s="1"/>
  <c r="BI266" i="2"/>
  <c r="BH266" i="2"/>
  <c r="BG266" i="2"/>
  <c r="BE266" i="2"/>
  <c r="T266" i="2"/>
  <c r="T265" i="2" s="1"/>
  <c r="R266" i="2"/>
  <c r="R265" i="2" s="1"/>
  <c r="P266" i="2"/>
  <c r="P265" i="2" s="1"/>
  <c r="J266" i="2"/>
  <c r="BF266" i="2" s="1"/>
  <c r="BK264" i="2"/>
  <c r="BI264" i="2"/>
  <c r="BH264" i="2"/>
  <c r="BG264" i="2"/>
  <c r="BE264" i="2"/>
  <c r="T264" i="2"/>
  <c r="R264" i="2"/>
  <c r="P264" i="2"/>
  <c r="J264" i="2"/>
  <c r="BF264" i="2" s="1"/>
  <c r="BK263" i="2"/>
  <c r="BK261" i="2" s="1"/>
  <c r="J261" i="2" s="1"/>
  <c r="J74" i="2" s="1"/>
  <c r="BI263" i="2"/>
  <c r="BH263" i="2"/>
  <c r="BG263" i="2"/>
  <c r="BF263" i="2"/>
  <c r="BE263" i="2"/>
  <c r="T263" i="2"/>
  <c r="R263" i="2"/>
  <c r="P263" i="2"/>
  <c r="P261" i="2" s="1"/>
  <c r="J263" i="2"/>
  <c r="BK262" i="2"/>
  <c r="BI262" i="2"/>
  <c r="BH262" i="2"/>
  <c r="BG262" i="2"/>
  <c r="BF262" i="2"/>
  <c r="BE262" i="2"/>
  <c r="T262" i="2"/>
  <c r="T261" i="2" s="1"/>
  <c r="R262" i="2"/>
  <c r="P262" i="2"/>
  <c r="J262" i="2"/>
  <c r="R261" i="2"/>
  <c r="BK260" i="2"/>
  <c r="BI260" i="2"/>
  <c r="BH260" i="2"/>
  <c r="BG260" i="2"/>
  <c r="BF260" i="2"/>
  <c r="BE260" i="2"/>
  <c r="T260" i="2"/>
  <c r="R260" i="2"/>
  <c r="R258" i="2" s="1"/>
  <c r="P260" i="2"/>
  <c r="J260" i="2"/>
  <c r="BK259" i="2"/>
  <c r="BK258" i="2" s="1"/>
  <c r="J258" i="2" s="1"/>
  <c r="J73" i="2" s="1"/>
  <c r="BI259" i="2"/>
  <c r="BH259" i="2"/>
  <c r="BG259" i="2"/>
  <c r="BE259" i="2"/>
  <c r="T259" i="2"/>
  <c r="R259" i="2"/>
  <c r="P259" i="2"/>
  <c r="J259" i="2"/>
  <c r="BF259" i="2" s="1"/>
  <c r="T258" i="2"/>
  <c r="P258" i="2"/>
  <c r="BK257" i="2"/>
  <c r="BI257" i="2"/>
  <c r="BH257" i="2"/>
  <c r="BG257" i="2"/>
  <c r="BF257" i="2"/>
  <c r="BE257" i="2"/>
  <c r="T257" i="2"/>
  <c r="T255" i="2" s="1"/>
  <c r="R257" i="2"/>
  <c r="P257" i="2"/>
  <c r="J257" i="2"/>
  <c r="BK256" i="2"/>
  <c r="BI256" i="2"/>
  <c r="BH256" i="2"/>
  <c r="BG256" i="2"/>
  <c r="BF256" i="2"/>
  <c r="BE256" i="2"/>
  <c r="T256" i="2"/>
  <c r="R256" i="2"/>
  <c r="P256" i="2"/>
  <c r="P255" i="2" s="1"/>
  <c r="J256" i="2"/>
  <c r="BK255" i="2"/>
  <c r="J255" i="2" s="1"/>
  <c r="J72" i="2" s="1"/>
  <c r="R255" i="2"/>
  <c r="BK254" i="2"/>
  <c r="BI254" i="2"/>
  <c r="BH254" i="2"/>
  <c r="BG254" i="2"/>
  <c r="BE254" i="2"/>
  <c r="T254" i="2"/>
  <c r="R254" i="2"/>
  <c r="P254" i="2"/>
  <c r="J254" i="2"/>
  <c r="BF254" i="2" s="1"/>
  <c r="BK253" i="2"/>
  <c r="BI253" i="2"/>
  <c r="BH253" i="2"/>
  <c r="BG253" i="2"/>
  <c r="BE253" i="2"/>
  <c r="T253" i="2"/>
  <c r="R253" i="2"/>
  <c r="P253" i="2"/>
  <c r="J253" i="2"/>
  <c r="BF253" i="2" s="1"/>
  <c r="BK252" i="2"/>
  <c r="BI252" i="2"/>
  <c r="BH252" i="2"/>
  <c r="BG252" i="2"/>
  <c r="BE252" i="2"/>
  <c r="T252" i="2"/>
  <c r="R252" i="2"/>
  <c r="P252" i="2"/>
  <c r="J252" i="2"/>
  <c r="BF252" i="2" s="1"/>
  <c r="BK251" i="2"/>
  <c r="BI251" i="2"/>
  <c r="BH251" i="2"/>
  <c r="BG251" i="2"/>
  <c r="BF251" i="2"/>
  <c r="BE251" i="2"/>
  <c r="T251" i="2"/>
  <c r="R251" i="2"/>
  <c r="P251" i="2"/>
  <c r="J251" i="2"/>
  <c r="BK250" i="2"/>
  <c r="BI250" i="2"/>
  <c r="BH250" i="2"/>
  <c r="BG250" i="2"/>
  <c r="BE250" i="2"/>
  <c r="T250" i="2"/>
  <c r="R250" i="2"/>
  <c r="P250" i="2"/>
  <c r="J250" i="2"/>
  <c r="BF250" i="2" s="1"/>
  <c r="BK249" i="2"/>
  <c r="BI249" i="2"/>
  <c r="BH249" i="2"/>
  <c r="BG249" i="2"/>
  <c r="BE249" i="2"/>
  <c r="T249" i="2"/>
  <c r="R249" i="2"/>
  <c r="P249" i="2"/>
  <c r="J249" i="2"/>
  <c r="BF249" i="2" s="1"/>
  <c r="BK248" i="2"/>
  <c r="BI248" i="2"/>
  <c r="BH248" i="2"/>
  <c r="BG248" i="2"/>
  <c r="BE248" i="2"/>
  <c r="T248" i="2"/>
  <c r="R248" i="2"/>
  <c r="P248" i="2"/>
  <c r="J248" i="2"/>
  <c r="BF248" i="2" s="1"/>
  <c r="BK247" i="2"/>
  <c r="BI247" i="2"/>
  <c r="BH247" i="2"/>
  <c r="BG247" i="2"/>
  <c r="BF247" i="2"/>
  <c r="BE247" i="2"/>
  <c r="T247" i="2"/>
  <c r="R247" i="2"/>
  <c r="P247" i="2"/>
  <c r="J247" i="2"/>
  <c r="BK246" i="2"/>
  <c r="BI246" i="2"/>
  <c r="BH246" i="2"/>
  <c r="BG246" i="2"/>
  <c r="BE246" i="2"/>
  <c r="T246" i="2"/>
  <c r="R246" i="2"/>
  <c r="P246" i="2"/>
  <c r="J246" i="2"/>
  <c r="BF246" i="2" s="1"/>
  <c r="BK245" i="2"/>
  <c r="BI245" i="2"/>
  <c r="BH245" i="2"/>
  <c r="BG245" i="2"/>
  <c r="BE245" i="2"/>
  <c r="T245" i="2"/>
  <c r="R245" i="2"/>
  <c r="P245" i="2"/>
  <c r="J245" i="2"/>
  <c r="BF245" i="2" s="1"/>
  <c r="BK244" i="2"/>
  <c r="BI244" i="2"/>
  <c r="BH244" i="2"/>
  <c r="BG244" i="2"/>
  <c r="BE244" i="2"/>
  <c r="T244" i="2"/>
  <c r="R244" i="2"/>
  <c r="P244" i="2"/>
  <c r="J244" i="2"/>
  <c r="BF244" i="2" s="1"/>
  <c r="BK243" i="2"/>
  <c r="BI243" i="2"/>
  <c r="BH243" i="2"/>
  <c r="BG243" i="2"/>
  <c r="BF243" i="2"/>
  <c r="BE243" i="2"/>
  <c r="T243" i="2"/>
  <c r="R243" i="2"/>
  <c r="P243" i="2"/>
  <c r="J243" i="2"/>
  <c r="BK242" i="2"/>
  <c r="BI242" i="2"/>
  <c r="BH242" i="2"/>
  <c r="BG242" i="2"/>
  <c r="BE242" i="2"/>
  <c r="T242" i="2"/>
  <c r="R242" i="2"/>
  <c r="P242" i="2"/>
  <c r="J242" i="2"/>
  <c r="BF242" i="2" s="1"/>
  <c r="BK241" i="2"/>
  <c r="BI241" i="2"/>
  <c r="BH241" i="2"/>
  <c r="BG241" i="2"/>
  <c r="BE241" i="2"/>
  <c r="T241" i="2"/>
  <c r="R241" i="2"/>
  <c r="P241" i="2"/>
  <c r="J241" i="2"/>
  <c r="BF241" i="2" s="1"/>
  <c r="BK240" i="2"/>
  <c r="BI240" i="2"/>
  <c r="BH240" i="2"/>
  <c r="BG240" i="2"/>
  <c r="BE240" i="2"/>
  <c r="T240" i="2"/>
  <c r="R240" i="2"/>
  <c r="P240" i="2"/>
  <c r="J240" i="2"/>
  <c r="BF240" i="2" s="1"/>
  <c r="BK239" i="2"/>
  <c r="BI239" i="2"/>
  <c r="BH239" i="2"/>
  <c r="BG239" i="2"/>
  <c r="BF239" i="2"/>
  <c r="BE239" i="2"/>
  <c r="T239" i="2"/>
  <c r="R239" i="2"/>
  <c r="P239" i="2"/>
  <c r="J239" i="2"/>
  <c r="BK238" i="2"/>
  <c r="BK236" i="2" s="1"/>
  <c r="J236" i="2" s="1"/>
  <c r="J71" i="2" s="1"/>
  <c r="BI238" i="2"/>
  <c r="BH238" i="2"/>
  <c r="BG238" i="2"/>
  <c r="BE238" i="2"/>
  <c r="T238" i="2"/>
  <c r="R238" i="2"/>
  <c r="P238" i="2"/>
  <c r="J238" i="2"/>
  <c r="BF238" i="2" s="1"/>
  <c r="BK237" i="2"/>
  <c r="BI237" i="2"/>
  <c r="BH237" i="2"/>
  <c r="BG237" i="2"/>
  <c r="BE237" i="2"/>
  <c r="T237" i="2"/>
  <c r="R237" i="2"/>
  <c r="R236" i="2" s="1"/>
  <c r="P237" i="2"/>
  <c r="P236" i="2" s="1"/>
  <c r="J237" i="2"/>
  <c r="BF237" i="2" s="1"/>
  <c r="T236" i="2"/>
  <c r="BK235" i="2"/>
  <c r="BI235" i="2"/>
  <c r="BH235" i="2"/>
  <c r="BG235" i="2"/>
  <c r="BF235" i="2"/>
  <c r="BE235" i="2"/>
  <c r="T235" i="2"/>
  <c r="R235" i="2"/>
  <c r="P235" i="2"/>
  <c r="J235" i="2"/>
  <c r="BK234" i="2"/>
  <c r="BI234" i="2"/>
  <c r="BH234" i="2"/>
  <c r="BG234" i="2"/>
  <c r="BE234" i="2"/>
  <c r="T234" i="2"/>
  <c r="R234" i="2"/>
  <c r="P234" i="2"/>
  <c r="J234" i="2"/>
  <c r="BF234" i="2" s="1"/>
  <c r="BK233" i="2"/>
  <c r="BK232" i="2" s="1"/>
  <c r="J232" i="2" s="1"/>
  <c r="J70" i="2" s="1"/>
  <c r="BI233" i="2"/>
  <c r="BH233" i="2"/>
  <c r="BG233" i="2"/>
  <c r="BF233" i="2"/>
  <c r="BE233" i="2"/>
  <c r="T233" i="2"/>
  <c r="T232" i="2" s="1"/>
  <c r="R233" i="2"/>
  <c r="P233" i="2"/>
  <c r="P232" i="2" s="1"/>
  <c r="J233" i="2"/>
  <c r="R232" i="2"/>
  <c r="BK231" i="2"/>
  <c r="BI231" i="2"/>
  <c r="BH231" i="2"/>
  <c r="BG231" i="2"/>
  <c r="BE231" i="2"/>
  <c r="T231" i="2"/>
  <c r="R231" i="2"/>
  <c r="P231" i="2"/>
  <c r="J231" i="2"/>
  <c r="BF231" i="2" s="1"/>
  <c r="BK230" i="2"/>
  <c r="BI230" i="2"/>
  <c r="BH230" i="2"/>
  <c r="BG230" i="2"/>
  <c r="BF230" i="2"/>
  <c r="BE230" i="2"/>
  <c r="T230" i="2"/>
  <c r="R230" i="2"/>
  <c r="P230" i="2"/>
  <c r="J230" i="2"/>
  <c r="BK229" i="2"/>
  <c r="BI229" i="2"/>
  <c r="BH229" i="2"/>
  <c r="BG229" i="2"/>
  <c r="BE229" i="2"/>
  <c r="T229" i="2"/>
  <c r="R229" i="2"/>
  <c r="P229" i="2"/>
  <c r="J229" i="2"/>
  <c r="BF229" i="2" s="1"/>
  <c r="BK228" i="2"/>
  <c r="BI228" i="2"/>
  <c r="BH228" i="2"/>
  <c r="BG228" i="2"/>
  <c r="BE228" i="2"/>
  <c r="T228" i="2"/>
  <c r="R228" i="2"/>
  <c r="P228" i="2"/>
  <c r="J228" i="2"/>
  <c r="BF228" i="2" s="1"/>
  <c r="BK227" i="2"/>
  <c r="BI227" i="2"/>
  <c r="BH227" i="2"/>
  <c r="BG227" i="2"/>
  <c r="BE227" i="2"/>
  <c r="T227" i="2"/>
  <c r="R227" i="2"/>
  <c r="P227" i="2"/>
  <c r="J227" i="2"/>
  <c r="BF227" i="2" s="1"/>
  <c r="BK226" i="2"/>
  <c r="BI226" i="2"/>
  <c r="BH226" i="2"/>
  <c r="BG226" i="2"/>
  <c r="BF226" i="2"/>
  <c r="BE226" i="2"/>
  <c r="T226" i="2"/>
  <c r="R226" i="2"/>
  <c r="P226" i="2"/>
  <c r="J226" i="2"/>
  <c r="BK225" i="2"/>
  <c r="BI225" i="2"/>
  <c r="BH225" i="2"/>
  <c r="BG225" i="2"/>
  <c r="BE225" i="2"/>
  <c r="T225" i="2"/>
  <c r="R225" i="2"/>
  <c r="P225" i="2"/>
  <c r="J225" i="2"/>
  <c r="BF225" i="2" s="1"/>
  <c r="BK224" i="2"/>
  <c r="BI224" i="2"/>
  <c r="BH224" i="2"/>
  <c r="BG224" i="2"/>
  <c r="BE224" i="2"/>
  <c r="T224" i="2"/>
  <c r="R224" i="2"/>
  <c r="P224" i="2"/>
  <c r="J224" i="2"/>
  <c r="BF224" i="2" s="1"/>
  <c r="BK223" i="2"/>
  <c r="BK222" i="2" s="1"/>
  <c r="J222" i="2" s="1"/>
  <c r="J69" i="2" s="1"/>
  <c r="BI223" i="2"/>
  <c r="BH223" i="2"/>
  <c r="BG223" i="2"/>
  <c r="BE223" i="2"/>
  <c r="T223" i="2"/>
  <c r="T222" i="2" s="1"/>
  <c r="R223" i="2"/>
  <c r="R222" i="2" s="1"/>
  <c r="P223" i="2"/>
  <c r="J223" i="2"/>
  <c r="BF223" i="2" s="1"/>
  <c r="P222" i="2"/>
  <c r="BK221" i="2"/>
  <c r="BI221" i="2"/>
  <c r="BH221" i="2"/>
  <c r="BG221" i="2"/>
  <c r="BE221" i="2"/>
  <c r="T221" i="2"/>
  <c r="R221" i="2"/>
  <c r="P221" i="2"/>
  <c r="J221" i="2"/>
  <c r="BF221" i="2" s="1"/>
  <c r="BK220" i="2"/>
  <c r="BI220" i="2"/>
  <c r="BH220" i="2"/>
  <c r="BG220" i="2"/>
  <c r="BF220" i="2"/>
  <c r="BE220" i="2"/>
  <c r="T220" i="2"/>
  <c r="R220" i="2"/>
  <c r="P220" i="2"/>
  <c r="J220" i="2"/>
  <c r="BK219" i="2"/>
  <c r="BI219" i="2"/>
  <c r="BH219" i="2"/>
  <c r="BG219" i="2"/>
  <c r="BF219" i="2"/>
  <c r="BE219" i="2"/>
  <c r="T219" i="2"/>
  <c r="R219" i="2"/>
  <c r="P219" i="2"/>
  <c r="J219" i="2"/>
  <c r="BK218" i="2"/>
  <c r="BI218" i="2"/>
  <c r="BH218" i="2"/>
  <c r="BG218" i="2"/>
  <c r="BF218" i="2"/>
  <c r="BE218" i="2"/>
  <c r="T218" i="2"/>
  <c r="R218" i="2"/>
  <c r="P218" i="2"/>
  <c r="J218" i="2"/>
  <c r="BK217" i="2"/>
  <c r="BI217" i="2"/>
  <c r="BH217" i="2"/>
  <c r="BG217" i="2"/>
  <c r="BE217" i="2"/>
  <c r="T217" i="2"/>
  <c r="R217" i="2"/>
  <c r="P217" i="2"/>
  <c r="J217" i="2"/>
  <c r="BF217" i="2" s="1"/>
  <c r="BK216" i="2"/>
  <c r="BI216" i="2"/>
  <c r="BH216" i="2"/>
  <c r="BG216" i="2"/>
  <c r="BF216" i="2"/>
  <c r="BE216" i="2"/>
  <c r="T216" i="2"/>
  <c r="R216" i="2"/>
  <c r="P216" i="2"/>
  <c r="J216" i="2"/>
  <c r="BK214" i="2"/>
  <c r="BI214" i="2"/>
  <c r="BH214" i="2"/>
  <c r="BG214" i="2"/>
  <c r="BF214" i="2"/>
  <c r="BE214" i="2"/>
  <c r="T214" i="2"/>
  <c r="R214" i="2"/>
  <c r="P214" i="2"/>
  <c r="J214" i="2"/>
  <c r="BK212" i="2"/>
  <c r="BI212" i="2"/>
  <c r="BH212" i="2"/>
  <c r="BG212" i="2"/>
  <c r="BF212" i="2"/>
  <c r="BE212" i="2"/>
  <c r="T212" i="2"/>
  <c r="R212" i="2"/>
  <c r="R210" i="2" s="1"/>
  <c r="P212" i="2"/>
  <c r="J212" i="2"/>
  <c r="BK211" i="2"/>
  <c r="BI211" i="2"/>
  <c r="BH211" i="2"/>
  <c r="BG211" i="2"/>
  <c r="BE211" i="2"/>
  <c r="T211" i="2"/>
  <c r="T210" i="2" s="1"/>
  <c r="R211" i="2"/>
  <c r="P211" i="2"/>
  <c r="P210" i="2" s="1"/>
  <c r="J211" i="2"/>
  <c r="BF211" i="2" s="1"/>
  <c r="BK210" i="2"/>
  <c r="J210" i="2" s="1"/>
  <c r="J68" i="2" s="1"/>
  <c r="BK209" i="2"/>
  <c r="BI209" i="2"/>
  <c r="BH209" i="2"/>
  <c r="BG209" i="2"/>
  <c r="BE209" i="2"/>
  <c r="T209" i="2"/>
  <c r="R209" i="2"/>
  <c r="P209" i="2"/>
  <c r="J209" i="2"/>
  <c r="BF209" i="2" s="1"/>
  <c r="BK208" i="2"/>
  <c r="BI208" i="2"/>
  <c r="BH208" i="2"/>
  <c r="BG208" i="2"/>
  <c r="BE208" i="2"/>
  <c r="T208" i="2"/>
  <c r="R208" i="2"/>
  <c r="P208" i="2"/>
  <c r="J208" i="2"/>
  <c r="BF208" i="2" s="1"/>
  <c r="BK206" i="2"/>
  <c r="BI206" i="2"/>
  <c r="BH206" i="2"/>
  <c r="BG206" i="2"/>
  <c r="BE206" i="2"/>
  <c r="T206" i="2"/>
  <c r="R206" i="2"/>
  <c r="P206" i="2"/>
  <c r="J206" i="2"/>
  <c r="BF206" i="2" s="1"/>
  <c r="BK205" i="2"/>
  <c r="BK203" i="2" s="1"/>
  <c r="J203" i="2" s="1"/>
  <c r="J67" i="2" s="1"/>
  <c r="BI205" i="2"/>
  <c r="BH205" i="2"/>
  <c r="BG205" i="2"/>
  <c r="BE205" i="2"/>
  <c r="T205" i="2"/>
  <c r="R205" i="2"/>
  <c r="P205" i="2"/>
  <c r="P203" i="2" s="1"/>
  <c r="J205" i="2"/>
  <c r="BF205" i="2" s="1"/>
  <c r="BK204" i="2"/>
  <c r="BI204" i="2"/>
  <c r="BH204" i="2"/>
  <c r="BG204" i="2"/>
  <c r="BE204" i="2"/>
  <c r="T204" i="2"/>
  <c r="R204" i="2"/>
  <c r="R203" i="2" s="1"/>
  <c r="P204" i="2"/>
  <c r="J204" i="2"/>
  <c r="BF204" i="2" s="1"/>
  <c r="T203" i="2"/>
  <c r="BK201" i="2"/>
  <c r="BI201" i="2"/>
  <c r="BH201" i="2"/>
  <c r="BG201" i="2"/>
  <c r="BF201" i="2"/>
  <c r="BE201" i="2"/>
  <c r="T201" i="2"/>
  <c r="T200" i="2" s="1"/>
  <c r="R201" i="2"/>
  <c r="P201" i="2"/>
  <c r="P200" i="2" s="1"/>
  <c r="J201" i="2"/>
  <c r="BK200" i="2"/>
  <c r="J200" i="2" s="1"/>
  <c r="J66" i="2" s="1"/>
  <c r="R200" i="2"/>
  <c r="BK199" i="2"/>
  <c r="BI199" i="2"/>
  <c r="BH199" i="2"/>
  <c r="BG199" i="2"/>
  <c r="BE199" i="2"/>
  <c r="T199" i="2"/>
  <c r="R199" i="2"/>
  <c r="P199" i="2"/>
  <c r="J199" i="2"/>
  <c r="BF199" i="2" s="1"/>
  <c r="BK198" i="2"/>
  <c r="BI198" i="2"/>
  <c r="BH198" i="2"/>
  <c r="BG198" i="2"/>
  <c r="BE198" i="2"/>
  <c r="T198" i="2"/>
  <c r="R198" i="2"/>
  <c r="P198" i="2"/>
  <c r="J198" i="2"/>
  <c r="BF198" i="2" s="1"/>
  <c r="BK197" i="2"/>
  <c r="BI197" i="2"/>
  <c r="BH197" i="2"/>
  <c r="BG197" i="2"/>
  <c r="BE197" i="2"/>
  <c r="T197" i="2"/>
  <c r="R197" i="2"/>
  <c r="P197" i="2"/>
  <c r="J197" i="2"/>
  <c r="BF197" i="2" s="1"/>
  <c r="BK196" i="2"/>
  <c r="BI196" i="2"/>
  <c r="BH196" i="2"/>
  <c r="BG196" i="2"/>
  <c r="BE196" i="2"/>
  <c r="T196" i="2"/>
  <c r="R196" i="2"/>
  <c r="P196" i="2"/>
  <c r="J196" i="2"/>
  <c r="BF196" i="2" s="1"/>
  <c r="BK195" i="2"/>
  <c r="BI195" i="2"/>
  <c r="BH195" i="2"/>
  <c r="BG195" i="2"/>
  <c r="BE195" i="2"/>
  <c r="T195" i="2"/>
  <c r="R195" i="2"/>
  <c r="P195" i="2"/>
  <c r="J195" i="2"/>
  <c r="BF195" i="2" s="1"/>
  <c r="BK194" i="2"/>
  <c r="BI194" i="2"/>
  <c r="BH194" i="2"/>
  <c r="BG194" i="2"/>
  <c r="BE194" i="2"/>
  <c r="T194" i="2"/>
  <c r="R194" i="2"/>
  <c r="P194" i="2"/>
  <c r="J194" i="2"/>
  <c r="BF194" i="2" s="1"/>
  <c r="BK193" i="2"/>
  <c r="BI193" i="2"/>
  <c r="BH193" i="2"/>
  <c r="BG193" i="2"/>
  <c r="BE193" i="2"/>
  <c r="T193" i="2"/>
  <c r="R193" i="2"/>
  <c r="P193" i="2"/>
  <c r="J193" i="2"/>
  <c r="BF193" i="2" s="1"/>
  <c r="BK192" i="2"/>
  <c r="BI192" i="2"/>
  <c r="BH192" i="2"/>
  <c r="BG192" i="2"/>
  <c r="BE192" i="2"/>
  <c r="T192" i="2"/>
  <c r="R192" i="2"/>
  <c r="P192" i="2"/>
  <c r="J192" i="2"/>
  <c r="BF192" i="2" s="1"/>
  <c r="BK191" i="2"/>
  <c r="BI191" i="2"/>
  <c r="BH191" i="2"/>
  <c r="BG191" i="2"/>
  <c r="BE191" i="2"/>
  <c r="T191" i="2"/>
  <c r="R191" i="2"/>
  <c r="P191" i="2"/>
  <c r="J191" i="2"/>
  <c r="BF191" i="2" s="1"/>
  <c r="BK190" i="2"/>
  <c r="BI190" i="2"/>
  <c r="BH190" i="2"/>
  <c r="BG190" i="2"/>
  <c r="BE190" i="2"/>
  <c r="T190" i="2"/>
  <c r="R190" i="2"/>
  <c r="P190" i="2"/>
  <c r="J190" i="2"/>
  <c r="BF190" i="2" s="1"/>
  <c r="BK189" i="2"/>
  <c r="BI189" i="2"/>
  <c r="BH189" i="2"/>
  <c r="BG189" i="2"/>
  <c r="BE189" i="2"/>
  <c r="T189" i="2"/>
  <c r="R189" i="2"/>
  <c r="P189" i="2"/>
  <c r="J189" i="2"/>
  <c r="BF189" i="2" s="1"/>
  <c r="BK188" i="2"/>
  <c r="BI188" i="2"/>
  <c r="BH188" i="2"/>
  <c r="BG188" i="2"/>
  <c r="BE188" i="2"/>
  <c r="T188" i="2"/>
  <c r="R188" i="2"/>
  <c r="R184" i="2" s="1"/>
  <c r="P188" i="2"/>
  <c r="J188" i="2"/>
  <c r="BF188" i="2" s="1"/>
  <c r="BK186" i="2"/>
  <c r="BI186" i="2"/>
  <c r="BH186" i="2"/>
  <c r="BG186" i="2"/>
  <c r="BE186" i="2"/>
  <c r="T186" i="2"/>
  <c r="R186" i="2"/>
  <c r="P186" i="2"/>
  <c r="J186" i="2"/>
  <c r="BF186" i="2" s="1"/>
  <c r="BK185" i="2"/>
  <c r="BI185" i="2"/>
  <c r="BH185" i="2"/>
  <c r="BG185" i="2"/>
  <c r="BE185" i="2"/>
  <c r="T185" i="2"/>
  <c r="R185" i="2"/>
  <c r="P185" i="2"/>
  <c r="J185" i="2"/>
  <c r="BF185" i="2" s="1"/>
  <c r="BK184" i="2"/>
  <c r="J184" i="2" s="1"/>
  <c r="J65" i="2" s="1"/>
  <c r="T184" i="2"/>
  <c r="P184" i="2"/>
  <c r="BK183" i="2"/>
  <c r="BI183" i="2"/>
  <c r="BH183" i="2"/>
  <c r="BG183" i="2"/>
  <c r="BF183" i="2"/>
  <c r="BE183" i="2"/>
  <c r="T183" i="2"/>
  <c r="R183" i="2"/>
  <c r="P183" i="2"/>
  <c r="J183" i="2"/>
  <c r="BK182" i="2"/>
  <c r="BI182" i="2"/>
  <c r="BH182" i="2"/>
  <c r="BG182" i="2"/>
  <c r="BE182" i="2"/>
  <c r="T182" i="2"/>
  <c r="R182" i="2"/>
  <c r="P182" i="2"/>
  <c r="J182" i="2"/>
  <c r="BF182" i="2" s="1"/>
  <c r="BK180" i="2"/>
  <c r="BI180" i="2"/>
  <c r="BH180" i="2"/>
  <c r="BG180" i="2"/>
  <c r="BF180" i="2"/>
  <c r="BE180" i="2"/>
  <c r="T180" i="2"/>
  <c r="R180" i="2"/>
  <c r="P180" i="2"/>
  <c r="J180" i="2"/>
  <c r="BK178" i="2"/>
  <c r="BI178" i="2"/>
  <c r="BH178" i="2"/>
  <c r="BG178" i="2"/>
  <c r="BF178" i="2"/>
  <c r="BE178" i="2"/>
  <c r="T178" i="2"/>
  <c r="R178" i="2"/>
  <c r="P178" i="2"/>
  <c r="J178" i="2"/>
  <c r="BK177" i="2"/>
  <c r="BI177" i="2"/>
  <c r="BH177" i="2"/>
  <c r="BG177" i="2"/>
  <c r="BF177" i="2"/>
  <c r="BE177" i="2"/>
  <c r="T177" i="2"/>
  <c r="R177" i="2"/>
  <c r="P177" i="2"/>
  <c r="J177" i="2"/>
  <c r="BK175" i="2"/>
  <c r="BI175" i="2"/>
  <c r="BH175" i="2"/>
  <c r="BG175" i="2"/>
  <c r="BE175" i="2"/>
  <c r="T175" i="2"/>
  <c r="R175" i="2"/>
  <c r="P175" i="2"/>
  <c r="J175" i="2"/>
  <c r="BF175" i="2" s="1"/>
  <c r="BK173" i="2"/>
  <c r="BK170" i="2" s="1"/>
  <c r="J170" i="2" s="1"/>
  <c r="J64" i="2" s="1"/>
  <c r="BI173" i="2"/>
  <c r="BH173" i="2"/>
  <c r="BG173" i="2"/>
  <c r="BF173" i="2"/>
  <c r="BE173" i="2"/>
  <c r="T173" i="2"/>
  <c r="R173" i="2"/>
  <c r="P173" i="2"/>
  <c r="J173" i="2"/>
  <c r="BK172" i="2"/>
  <c r="BI172" i="2"/>
  <c r="BH172" i="2"/>
  <c r="BG172" i="2"/>
  <c r="BF172" i="2"/>
  <c r="BE172" i="2"/>
  <c r="T172" i="2"/>
  <c r="T170" i="2" s="1"/>
  <c r="R172" i="2"/>
  <c r="P172" i="2"/>
  <c r="J172" i="2"/>
  <c r="BK171" i="2"/>
  <c r="BI171" i="2"/>
  <c r="BH171" i="2"/>
  <c r="BG171" i="2"/>
  <c r="BF171" i="2"/>
  <c r="BE171" i="2"/>
  <c r="T171" i="2"/>
  <c r="R171" i="2"/>
  <c r="P171" i="2"/>
  <c r="P170" i="2" s="1"/>
  <c r="J171" i="2"/>
  <c r="R170" i="2"/>
  <c r="BK169" i="2"/>
  <c r="BI169" i="2"/>
  <c r="BH169" i="2"/>
  <c r="BG169" i="2"/>
  <c r="BE169" i="2"/>
  <c r="T169" i="2"/>
  <c r="R169" i="2"/>
  <c r="P169" i="2"/>
  <c r="J169" i="2"/>
  <c r="BF169" i="2" s="1"/>
  <c r="BK168" i="2"/>
  <c r="BI168" i="2"/>
  <c r="BH168" i="2"/>
  <c r="BG168" i="2"/>
  <c r="BE168" i="2"/>
  <c r="T168" i="2"/>
  <c r="R168" i="2"/>
  <c r="P168" i="2"/>
  <c r="J168" i="2"/>
  <c r="BF168" i="2" s="1"/>
  <c r="BK167" i="2"/>
  <c r="BI167" i="2"/>
  <c r="BH167" i="2"/>
  <c r="BG167" i="2"/>
  <c r="BE167" i="2"/>
  <c r="T167" i="2"/>
  <c r="R167" i="2"/>
  <c r="P167" i="2"/>
  <c r="J167" i="2"/>
  <c r="BF167" i="2" s="1"/>
  <c r="BK166" i="2"/>
  <c r="BI166" i="2"/>
  <c r="BH166" i="2"/>
  <c r="BG166" i="2"/>
  <c r="BE166" i="2"/>
  <c r="T166" i="2"/>
  <c r="R166" i="2"/>
  <c r="P166" i="2"/>
  <c r="J166" i="2"/>
  <c r="BF166" i="2" s="1"/>
  <c r="BK164" i="2"/>
  <c r="BI164" i="2"/>
  <c r="BH164" i="2"/>
  <c r="BG164" i="2"/>
  <c r="BF164" i="2"/>
  <c r="BE164" i="2"/>
  <c r="T164" i="2"/>
  <c r="R164" i="2"/>
  <c r="P164" i="2"/>
  <c r="J164" i="2"/>
  <c r="BK163" i="2"/>
  <c r="BI163" i="2"/>
  <c r="BH163" i="2"/>
  <c r="BG163" i="2"/>
  <c r="BE163" i="2"/>
  <c r="T163" i="2"/>
  <c r="R163" i="2"/>
  <c r="P163" i="2"/>
  <c r="J163" i="2"/>
  <c r="BF163" i="2" s="1"/>
  <c r="BK161" i="2"/>
  <c r="BI161" i="2"/>
  <c r="BH161" i="2"/>
  <c r="BG161" i="2"/>
  <c r="BE161" i="2"/>
  <c r="T161" i="2"/>
  <c r="R161" i="2"/>
  <c r="P161" i="2"/>
  <c r="J161" i="2"/>
  <c r="BF161" i="2" s="1"/>
  <c r="BK160" i="2"/>
  <c r="BI160" i="2"/>
  <c r="BH160" i="2"/>
  <c r="BG160" i="2"/>
  <c r="BE160" i="2"/>
  <c r="T160" i="2"/>
  <c r="R160" i="2"/>
  <c r="P160" i="2"/>
  <c r="J160" i="2"/>
  <c r="BF160" i="2" s="1"/>
  <c r="BK159" i="2"/>
  <c r="BI159" i="2"/>
  <c r="BH159" i="2"/>
  <c r="BG159" i="2"/>
  <c r="BF159" i="2"/>
  <c r="BE159" i="2"/>
  <c r="T159" i="2"/>
  <c r="R159" i="2"/>
  <c r="P159" i="2"/>
  <c r="J159" i="2"/>
  <c r="BK157" i="2"/>
  <c r="BI157" i="2"/>
  <c r="BH157" i="2"/>
  <c r="BG157" i="2"/>
  <c r="BE157" i="2"/>
  <c r="T157" i="2"/>
  <c r="R157" i="2"/>
  <c r="P157" i="2"/>
  <c r="J157" i="2"/>
  <c r="BF157" i="2" s="1"/>
  <c r="BK155" i="2"/>
  <c r="BI155" i="2"/>
  <c r="BH155" i="2"/>
  <c r="BG155" i="2"/>
  <c r="BE155" i="2"/>
  <c r="T155" i="2"/>
  <c r="R155" i="2"/>
  <c r="P155" i="2"/>
  <c r="J155" i="2"/>
  <c r="BF155" i="2" s="1"/>
  <c r="BK154" i="2"/>
  <c r="BI154" i="2"/>
  <c r="BH154" i="2"/>
  <c r="BG154" i="2"/>
  <c r="BF154" i="2"/>
  <c r="BE154" i="2"/>
  <c r="T154" i="2"/>
  <c r="R154" i="2"/>
  <c r="P154" i="2"/>
  <c r="J154" i="2"/>
  <c r="BK152" i="2"/>
  <c r="BI152" i="2"/>
  <c r="BH152" i="2"/>
  <c r="BG152" i="2"/>
  <c r="BF152" i="2"/>
  <c r="BE152" i="2"/>
  <c r="T152" i="2"/>
  <c r="R152" i="2"/>
  <c r="P152" i="2"/>
  <c r="J152" i="2"/>
  <c r="BK151" i="2"/>
  <c r="BI151" i="2"/>
  <c r="BH151" i="2"/>
  <c r="BG151" i="2"/>
  <c r="BE151" i="2"/>
  <c r="T151" i="2"/>
  <c r="R151" i="2"/>
  <c r="P151" i="2"/>
  <c r="J151" i="2"/>
  <c r="BF151" i="2" s="1"/>
  <c r="BK150" i="2"/>
  <c r="BI150" i="2"/>
  <c r="BH150" i="2"/>
  <c r="BG150" i="2"/>
  <c r="BE150" i="2"/>
  <c r="T150" i="2"/>
  <c r="R150" i="2"/>
  <c r="P150" i="2"/>
  <c r="J150" i="2"/>
  <c r="BF150" i="2" s="1"/>
  <c r="BK149" i="2"/>
  <c r="BI149" i="2"/>
  <c r="BH149" i="2"/>
  <c r="BG149" i="2"/>
  <c r="BE149" i="2"/>
  <c r="T149" i="2"/>
  <c r="T148" i="2" s="1"/>
  <c r="R149" i="2"/>
  <c r="R148" i="2" s="1"/>
  <c r="P149" i="2"/>
  <c r="J149" i="2"/>
  <c r="BF149" i="2" s="1"/>
  <c r="BK148" i="2"/>
  <c r="J148" i="2" s="1"/>
  <c r="J63" i="2" s="1"/>
  <c r="P148" i="2"/>
  <c r="BK147" i="2"/>
  <c r="BI147" i="2"/>
  <c r="BH147" i="2"/>
  <c r="BG147" i="2"/>
  <c r="BE147" i="2"/>
  <c r="T147" i="2"/>
  <c r="R147" i="2"/>
  <c r="P147" i="2"/>
  <c r="J147" i="2"/>
  <c r="BF147" i="2" s="1"/>
  <c r="BK146" i="2"/>
  <c r="BI146" i="2"/>
  <c r="BH146" i="2"/>
  <c r="BG146" i="2"/>
  <c r="BF146" i="2"/>
  <c r="BE146" i="2"/>
  <c r="T146" i="2"/>
  <c r="R146" i="2"/>
  <c r="P146" i="2"/>
  <c r="J146" i="2"/>
  <c r="BK145" i="2"/>
  <c r="BI145" i="2"/>
  <c r="BH145" i="2"/>
  <c r="BG145" i="2"/>
  <c r="BF145" i="2"/>
  <c r="BE145" i="2"/>
  <c r="T145" i="2"/>
  <c r="R145" i="2"/>
  <c r="P145" i="2"/>
  <c r="J145" i="2"/>
  <c r="BK144" i="2"/>
  <c r="BI144" i="2"/>
  <c r="BH144" i="2"/>
  <c r="BG144" i="2"/>
  <c r="BF144" i="2"/>
  <c r="BE144" i="2"/>
  <c r="T144" i="2"/>
  <c r="R144" i="2"/>
  <c r="P144" i="2"/>
  <c r="J144" i="2"/>
  <c r="BK143" i="2"/>
  <c r="BI143" i="2"/>
  <c r="BH143" i="2"/>
  <c r="BG143" i="2"/>
  <c r="BF143" i="2"/>
  <c r="BE143" i="2"/>
  <c r="T143" i="2"/>
  <c r="R143" i="2"/>
  <c r="P143" i="2"/>
  <c r="J143" i="2"/>
  <c r="BK142" i="2"/>
  <c r="BI142" i="2"/>
  <c r="BH142" i="2"/>
  <c r="BG142" i="2"/>
  <c r="BF142" i="2"/>
  <c r="BE142" i="2"/>
  <c r="T142" i="2"/>
  <c r="R142" i="2"/>
  <c r="P142" i="2"/>
  <c r="J142" i="2"/>
  <c r="BK141" i="2"/>
  <c r="BI141" i="2"/>
  <c r="BH141" i="2"/>
  <c r="BG141" i="2"/>
  <c r="BF141" i="2"/>
  <c r="BE141" i="2"/>
  <c r="T141" i="2"/>
  <c r="R141" i="2"/>
  <c r="P141" i="2"/>
  <c r="J141" i="2"/>
  <c r="BK139" i="2"/>
  <c r="BI139" i="2"/>
  <c r="BH139" i="2"/>
  <c r="BG139" i="2"/>
  <c r="BF139" i="2"/>
  <c r="BE139" i="2"/>
  <c r="T139" i="2"/>
  <c r="R139" i="2"/>
  <c r="P139" i="2"/>
  <c r="J139" i="2"/>
  <c r="BK137" i="2"/>
  <c r="BI137" i="2"/>
  <c r="BH137" i="2"/>
  <c r="BG137" i="2"/>
  <c r="BF137" i="2"/>
  <c r="BE137" i="2"/>
  <c r="T137" i="2"/>
  <c r="R137" i="2"/>
  <c r="P137" i="2"/>
  <c r="J137" i="2"/>
  <c r="BK136" i="2"/>
  <c r="BI136" i="2"/>
  <c r="BH136" i="2"/>
  <c r="BG136" i="2"/>
  <c r="BF136" i="2"/>
  <c r="BE136" i="2"/>
  <c r="T136" i="2"/>
  <c r="R136" i="2"/>
  <c r="P136" i="2"/>
  <c r="J136" i="2"/>
  <c r="BK134" i="2"/>
  <c r="BI134" i="2"/>
  <c r="BH134" i="2"/>
  <c r="BG134" i="2"/>
  <c r="BF134" i="2"/>
  <c r="BE134" i="2"/>
  <c r="T134" i="2"/>
  <c r="R134" i="2"/>
  <c r="P134" i="2"/>
  <c r="J134" i="2"/>
  <c r="BK133" i="2"/>
  <c r="BI133" i="2"/>
  <c r="BH133" i="2"/>
  <c r="BG133" i="2"/>
  <c r="BF133" i="2"/>
  <c r="BE133" i="2"/>
  <c r="T133" i="2"/>
  <c r="R133" i="2"/>
  <c r="P133" i="2"/>
  <c r="J133" i="2"/>
  <c r="BK131" i="2"/>
  <c r="BK130" i="2" s="1"/>
  <c r="BI131" i="2"/>
  <c r="BH131" i="2"/>
  <c r="BG131" i="2"/>
  <c r="BF131" i="2"/>
  <c r="BE131" i="2"/>
  <c r="T131" i="2"/>
  <c r="T130" i="2" s="1"/>
  <c r="R131" i="2"/>
  <c r="P131" i="2"/>
  <c r="P130" i="2" s="1"/>
  <c r="J131" i="2"/>
  <c r="R130" i="2"/>
  <c r="BK128" i="2"/>
  <c r="BI128" i="2"/>
  <c r="BH128" i="2"/>
  <c r="BG128" i="2"/>
  <c r="BF128" i="2"/>
  <c r="BE128" i="2"/>
  <c r="T128" i="2"/>
  <c r="R128" i="2"/>
  <c r="P128" i="2"/>
  <c r="J128" i="2"/>
  <c r="BK126" i="2"/>
  <c r="BI126" i="2"/>
  <c r="BH126" i="2"/>
  <c r="BG126" i="2"/>
  <c r="BF126" i="2"/>
  <c r="BE126" i="2"/>
  <c r="T126" i="2"/>
  <c r="R126" i="2"/>
  <c r="P126" i="2"/>
  <c r="J126" i="2"/>
  <c r="BK125" i="2"/>
  <c r="BK122" i="2" s="1"/>
  <c r="J122" i="2" s="1"/>
  <c r="J60" i="2" s="1"/>
  <c r="BI125" i="2"/>
  <c r="BH125" i="2"/>
  <c r="BG125" i="2"/>
  <c r="BF125" i="2"/>
  <c r="BE125" i="2"/>
  <c r="T125" i="2"/>
  <c r="R125" i="2"/>
  <c r="P125" i="2"/>
  <c r="J125" i="2"/>
  <c r="BK124" i="2"/>
  <c r="BI124" i="2"/>
  <c r="BH124" i="2"/>
  <c r="BG124" i="2"/>
  <c r="BF124" i="2"/>
  <c r="BE124" i="2"/>
  <c r="T124" i="2"/>
  <c r="R124" i="2"/>
  <c r="P124" i="2"/>
  <c r="J124" i="2"/>
  <c r="BK123" i="2"/>
  <c r="BI123" i="2"/>
  <c r="BH123" i="2"/>
  <c r="BG123" i="2"/>
  <c r="BF123" i="2"/>
  <c r="BE123" i="2"/>
  <c r="T123" i="2"/>
  <c r="T122" i="2" s="1"/>
  <c r="R123" i="2"/>
  <c r="P123" i="2"/>
  <c r="P122" i="2" s="1"/>
  <c r="J123" i="2"/>
  <c r="R122" i="2"/>
  <c r="BK121" i="2"/>
  <c r="BI121" i="2"/>
  <c r="BH121" i="2"/>
  <c r="BG121" i="2"/>
  <c r="BE121" i="2"/>
  <c r="T121" i="2"/>
  <c r="R121" i="2"/>
  <c r="P121" i="2"/>
  <c r="J121" i="2"/>
  <c r="BF121" i="2" s="1"/>
  <c r="BK120" i="2"/>
  <c r="BI120" i="2"/>
  <c r="BH120" i="2"/>
  <c r="BG120" i="2"/>
  <c r="BE120" i="2"/>
  <c r="T120" i="2"/>
  <c r="R120" i="2"/>
  <c r="P120" i="2"/>
  <c r="J120" i="2"/>
  <c r="BF120" i="2" s="1"/>
  <c r="BK119" i="2"/>
  <c r="BI119" i="2"/>
  <c r="BH119" i="2"/>
  <c r="BG119" i="2"/>
  <c r="BE119" i="2"/>
  <c r="T119" i="2"/>
  <c r="R119" i="2"/>
  <c r="P119" i="2"/>
  <c r="J119" i="2"/>
  <c r="BF119" i="2" s="1"/>
  <c r="BK118" i="2"/>
  <c r="BI118" i="2"/>
  <c r="BH118" i="2"/>
  <c r="BG118" i="2"/>
  <c r="BE118" i="2"/>
  <c r="T118" i="2"/>
  <c r="R118" i="2"/>
  <c r="P118" i="2"/>
  <c r="J118" i="2"/>
  <c r="BF118" i="2" s="1"/>
  <c r="BK117" i="2"/>
  <c r="BI117" i="2"/>
  <c r="BH117" i="2"/>
  <c r="BG117" i="2"/>
  <c r="BE117" i="2"/>
  <c r="T117" i="2"/>
  <c r="R117" i="2"/>
  <c r="P117" i="2"/>
  <c r="J117" i="2"/>
  <c r="BF117" i="2" s="1"/>
  <c r="BK116" i="2"/>
  <c r="BI116" i="2"/>
  <c r="BH116" i="2"/>
  <c r="BG116" i="2"/>
  <c r="BE116" i="2"/>
  <c r="T116" i="2"/>
  <c r="R116" i="2"/>
  <c r="R115" i="2" s="1"/>
  <c r="P116" i="2"/>
  <c r="P115" i="2" s="1"/>
  <c r="J116" i="2"/>
  <c r="BF116" i="2" s="1"/>
  <c r="BK115" i="2"/>
  <c r="J115" i="2" s="1"/>
  <c r="J59" i="2" s="1"/>
  <c r="T115" i="2"/>
  <c r="BK114" i="2"/>
  <c r="BI114" i="2"/>
  <c r="BH114" i="2"/>
  <c r="BG114" i="2"/>
  <c r="BF114" i="2"/>
  <c r="BE114" i="2"/>
  <c r="T114" i="2"/>
  <c r="R114" i="2"/>
  <c r="P114" i="2"/>
  <c r="J114" i="2"/>
  <c r="BK113" i="2"/>
  <c r="BI113" i="2"/>
  <c r="BH113" i="2"/>
  <c r="BG113" i="2"/>
  <c r="BE113" i="2"/>
  <c r="T113" i="2"/>
  <c r="R113" i="2"/>
  <c r="P113" i="2"/>
  <c r="J113" i="2"/>
  <c r="BF113" i="2" s="1"/>
  <c r="BK112" i="2"/>
  <c r="BI112" i="2"/>
  <c r="BH112" i="2"/>
  <c r="BG112" i="2"/>
  <c r="BF112" i="2"/>
  <c r="BE112" i="2"/>
  <c r="T112" i="2"/>
  <c r="R112" i="2"/>
  <c r="P112" i="2"/>
  <c r="J112" i="2"/>
  <c r="BK111" i="2"/>
  <c r="BI111" i="2"/>
  <c r="BH111" i="2"/>
  <c r="BG111" i="2"/>
  <c r="BF111" i="2"/>
  <c r="BE111" i="2"/>
  <c r="T111" i="2"/>
  <c r="R111" i="2"/>
  <c r="P111" i="2"/>
  <c r="J111" i="2"/>
  <c r="BK110" i="2"/>
  <c r="BI110" i="2"/>
  <c r="BH110" i="2"/>
  <c r="BG110" i="2"/>
  <c r="BF110" i="2"/>
  <c r="BE110" i="2"/>
  <c r="T110" i="2"/>
  <c r="R110" i="2"/>
  <c r="P110" i="2"/>
  <c r="J110" i="2"/>
  <c r="BK109" i="2"/>
  <c r="BI109" i="2"/>
  <c r="BH109" i="2"/>
  <c r="BG109" i="2"/>
  <c r="BE109" i="2"/>
  <c r="T109" i="2"/>
  <c r="R109" i="2"/>
  <c r="P109" i="2"/>
  <c r="J109" i="2"/>
  <c r="BF109" i="2" s="1"/>
  <c r="BK108" i="2"/>
  <c r="BI108" i="2"/>
  <c r="BH108" i="2"/>
  <c r="BG108" i="2"/>
  <c r="BF108" i="2"/>
  <c r="BE108" i="2"/>
  <c r="T108" i="2"/>
  <c r="R108" i="2"/>
  <c r="P108" i="2"/>
  <c r="J108" i="2"/>
  <c r="BK107" i="2"/>
  <c r="BI107" i="2"/>
  <c r="BH107" i="2"/>
  <c r="BG107" i="2"/>
  <c r="BF107" i="2"/>
  <c r="BE107" i="2"/>
  <c r="T107" i="2"/>
  <c r="R107" i="2"/>
  <c r="P107" i="2"/>
  <c r="J107" i="2"/>
  <c r="BK106" i="2"/>
  <c r="BI106" i="2"/>
  <c r="BH106" i="2"/>
  <c r="BG106" i="2"/>
  <c r="BF106" i="2"/>
  <c r="BE106" i="2"/>
  <c r="T106" i="2"/>
  <c r="R106" i="2"/>
  <c r="P106" i="2"/>
  <c r="J106" i="2"/>
  <c r="BK105" i="2"/>
  <c r="BI105" i="2"/>
  <c r="BH105" i="2"/>
  <c r="BG105" i="2"/>
  <c r="BE105" i="2"/>
  <c r="T105" i="2"/>
  <c r="R105" i="2"/>
  <c r="P105" i="2"/>
  <c r="J105" i="2"/>
  <c r="BF105" i="2" s="1"/>
  <c r="BK104" i="2"/>
  <c r="BK103" i="2" s="1"/>
  <c r="BI104" i="2"/>
  <c r="BH104" i="2"/>
  <c r="BG104" i="2"/>
  <c r="BF104" i="2"/>
  <c r="BE104" i="2"/>
  <c r="T104" i="2"/>
  <c r="T103" i="2" s="1"/>
  <c r="R104" i="2"/>
  <c r="P104" i="2"/>
  <c r="P103" i="2" s="1"/>
  <c r="J104" i="2"/>
  <c r="R103" i="2"/>
  <c r="BK102" i="2"/>
  <c r="BI102" i="2"/>
  <c r="BH102" i="2"/>
  <c r="BG102" i="2"/>
  <c r="BE102" i="2"/>
  <c r="T102" i="2"/>
  <c r="R102" i="2"/>
  <c r="P102" i="2"/>
  <c r="J102" i="2"/>
  <c r="BF102" i="2" s="1"/>
  <c r="BK101" i="2"/>
  <c r="BI101" i="2"/>
  <c r="BH101" i="2"/>
  <c r="BG101" i="2"/>
  <c r="BE101" i="2"/>
  <c r="T101" i="2"/>
  <c r="R101" i="2"/>
  <c r="P101" i="2"/>
  <c r="J101" i="2"/>
  <c r="BF101" i="2" s="1"/>
  <c r="BK100" i="2"/>
  <c r="BI100" i="2"/>
  <c r="BH100" i="2"/>
  <c r="BG100" i="2"/>
  <c r="BE100" i="2"/>
  <c r="F31" i="2" s="1"/>
  <c r="AZ55" i="1" s="1"/>
  <c r="AZ54" i="1" s="1"/>
  <c r="T100" i="2"/>
  <c r="R100" i="2"/>
  <c r="P100" i="2"/>
  <c r="J100" i="2"/>
  <c r="BF100" i="2" s="1"/>
  <c r="BK99" i="2"/>
  <c r="BI99" i="2"/>
  <c r="F35" i="2" s="1"/>
  <c r="BD55" i="1" s="1"/>
  <c r="BD54" i="1" s="1"/>
  <c r="W33" i="1" s="1"/>
  <c r="BH99" i="2"/>
  <c r="BG99" i="2"/>
  <c r="BE99" i="2"/>
  <c r="T99" i="2"/>
  <c r="R99" i="2"/>
  <c r="R98" i="2" s="1"/>
  <c r="P99" i="2"/>
  <c r="J99" i="2"/>
  <c r="BF99" i="2" s="1"/>
  <c r="BK98" i="2"/>
  <c r="T98" i="2"/>
  <c r="P98" i="2"/>
  <c r="J98" i="2"/>
  <c r="F92" i="2"/>
  <c r="F90" i="2"/>
  <c r="E88" i="2"/>
  <c r="J57" i="2"/>
  <c r="J51" i="2"/>
  <c r="F50" i="2"/>
  <c r="J48" i="2"/>
  <c r="F48" i="2"/>
  <c r="E46" i="2"/>
  <c r="J35" i="2"/>
  <c r="J34" i="2"/>
  <c r="J33" i="2"/>
  <c r="AX55" i="1" s="1"/>
  <c r="J31" i="2"/>
  <c r="AV55" i="1" s="1"/>
  <c r="J19" i="2"/>
  <c r="E19" i="2"/>
  <c r="J50" i="2" s="1"/>
  <c r="J18" i="2"/>
  <c r="J16" i="2"/>
  <c r="E16" i="2"/>
  <c r="F93" i="2" s="1"/>
  <c r="J15" i="2"/>
  <c r="J10" i="2"/>
  <c r="J90" i="2" s="1"/>
  <c r="AY55" i="1"/>
  <c r="AS54" i="1"/>
  <c r="AM50" i="1"/>
  <c r="L50" i="1"/>
  <c r="AM49" i="1"/>
  <c r="L49" i="1"/>
  <c r="AM47" i="1"/>
  <c r="L47" i="1"/>
  <c r="L45" i="1"/>
  <c r="L44" i="1"/>
  <c r="R97" i="2" l="1"/>
  <c r="R96" i="2" s="1"/>
  <c r="R129" i="2"/>
  <c r="W29" i="1"/>
  <c r="AV54" i="1"/>
  <c r="P129" i="2"/>
  <c r="J130" i="2"/>
  <c r="J62" i="2" s="1"/>
  <c r="BK129" i="2"/>
  <c r="J129" i="2" s="1"/>
  <c r="J61" i="2" s="1"/>
  <c r="BK269" i="2"/>
  <c r="J269" i="2" s="1"/>
  <c r="J76" i="2" s="1"/>
  <c r="J270" i="2"/>
  <c r="J77" i="2" s="1"/>
  <c r="J103" i="2"/>
  <c r="J58" i="2" s="1"/>
  <c r="BK97" i="2"/>
  <c r="T129" i="2"/>
  <c r="AX54" i="1"/>
  <c r="W31" i="1"/>
  <c r="P97" i="2"/>
  <c r="P96" i="2" s="1"/>
  <c r="AU55" i="1" s="1"/>
  <c r="AU54" i="1" s="1"/>
  <c r="J32" i="2"/>
  <c r="AW55" i="1" s="1"/>
  <c r="AT55" i="1" s="1"/>
  <c r="F32" i="2"/>
  <c r="BA55" i="1" s="1"/>
  <c r="BA54" i="1" s="1"/>
  <c r="W32" i="1"/>
  <c r="AY54" i="1"/>
  <c r="T97" i="2"/>
  <c r="T96" i="2" s="1"/>
  <c r="F51" i="2"/>
  <c r="J92" i="2"/>
  <c r="AK29" i="1" l="1"/>
  <c r="J97" i="2"/>
  <c r="J56" i="2" s="1"/>
  <c r="BK96" i="2"/>
  <c r="J96" i="2" s="1"/>
  <c r="AW54" i="1"/>
  <c r="AK30" i="1" s="1"/>
  <c r="W30" i="1"/>
  <c r="AT54" i="1" l="1"/>
  <c r="J28" i="2"/>
  <c r="J55" i="2"/>
  <c r="AG55" i="1" l="1"/>
  <c r="J37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<sst xmlns="http://schemas.openxmlformats.org/spreadsheetml/2006/main" count="2398" uniqueCount="756">
  <si>
    <t>Export Komplet</t>
  </si>
  <si>
    <t>VZ</t>
  </si>
  <si>
    <t>2.0</t>
  </si>
  <si>
    <t>False</t>
  </si>
  <si>
    <t>{8889d5f2-0f54-4bb4-9c55-5a9c6838aaec}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</si>
  <si>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</si>
  <si>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</si>
  <si>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</si>
  <si>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</si>
  <si>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</si>
  <si>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</si>
  <si>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</si>
  <si>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</si>
  <si>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</si>
  <si>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11312021037_a_VZ</t>
  </si>
  <si>
    <t>Měnit lze pouze buňky se žlutým podbarvením!_x005F_x000d_
_x005F_x000d_
1) v Rekapitulaci stavby vyplňte údaje o Uchazeči (přenesou se do ostatních sestav i v jiných listech)_x005F_x000d_
_x005F_x000d_
2) na vybraných listech vyplňte v sestavě Soupis prací ceny u položek</t>
  </si>
  <si>
    <t>Stavba:</t>
  </si>
  <si>
    <t>Rekonstrukce bytu 3+1</t>
  </si>
  <si>
    <t>KSO:</t>
  </si>
  <si>
    <t>CC-CZ:</t>
  </si>
  <si>
    <t>Místo:</t>
  </si>
  <si>
    <t xml:space="preserve"> </t>
  </si>
  <si>
    <t>Datum:</t>
  </si>
  <si>
    <t>23.8.2021</t>
  </si>
  <si>
    <t>Zadavatel:</t>
  </si>
  <si>
    <t>IČ:</t>
  </si>
  <si>
    <t>Město Habartov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</si>
  <si>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</si>
  <si>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</si>
  <si>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</si>
  <si>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</si>
  <si>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</si>
  <si>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</si>
  <si>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</si>
  <si>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</si>
  <si>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</si>
  <si>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</si>
  <si>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</si>
  <si>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</si>
  <si>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</si>
  <si>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</si>
  <si>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</si>
  <si>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</si>
  <si>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</si>
  <si>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</si>
  <si>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</si>
  <si>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</si>
  <si>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</si>
  <si>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</si>
  <si>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</si>
  <si>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</si>
  <si>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</si>
  <si>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</si>
  <si>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</si>
  <si>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</si>
  <si>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</si>
  <si>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</si>
  <si>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</si>
  <si>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</si>
  <si>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</si>
  <si>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</si>
  <si>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</si>
  <si>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</si>
  <si>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</si>
  <si>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</si>
  <si>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</si>
  <si>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</si>
  <si>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</si>
  <si>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</si>
  <si>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</si>
  <si>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</si>
  <si>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</si>
  <si>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</si>
  <si>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</si>
  <si>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</si>
  <si>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</si>
  <si>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Kuch</t>
  </si>
  <si>
    <t>kuchyň</t>
  </si>
  <si>
    <t>8,225</t>
  </si>
  <si>
    <t>2</t>
  </si>
  <si>
    <t>Ob</t>
  </si>
  <si>
    <t>obývák</t>
  </si>
  <si>
    <t>17,8</t>
  </si>
  <si>
    <t>KRYCÍ LIST SOUPISU PRACÍ</t>
  </si>
  <si>
    <t>lož</t>
  </si>
  <si>
    <t>16,2</t>
  </si>
  <si>
    <t>chodba</t>
  </si>
  <si>
    <t>Chodba</t>
  </si>
  <si>
    <t>m2</t>
  </si>
  <si>
    <t>22,87</t>
  </si>
  <si>
    <t>Kuchyň</t>
  </si>
  <si>
    <t>26,26</t>
  </si>
  <si>
    <t>Obývák</t>
  </si>
  <si>
    <t>37,91</t>
  </si>
  <si>
    <t>ložnice</t>
  </si>
  <si>
    <t>Ložnice</t>
  </si>
  <si>
    <t>40,91</t>
  </si>
  <si>
    <t>koupelna</t>
  </si>
  <si>
    <t>Koupelna</t>
  </si>
  <si>
    <t>6,86</t>
  </si>
  <si>
    <t>Bešta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</si>
  <si>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</si>
  <si>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</si>
  <si>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</si>
  <si>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</si>
  <si>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</si>
  <si>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</si>
  <si>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</si>
  <si>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</si>
  <si>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</si>
  <si>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</si>
  <si>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</si>
  <si>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</si>
  <si>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</si>
  <si>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</si>
  <si>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</si>
  <si>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</si>
  <si>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</si>
  <si>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</si>
  <si>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</si>
  <si>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</si>
  <si>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</si>
  <si>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</si>
  <si>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</si>
  <si>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</si>
  <si>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</si>
  <si>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</si>
  <si>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</si>
  <si>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</si>
  <si>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</si>
  <si>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</si>
  <si>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</si>
  <si>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</si>
  <si>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</si>
  <si>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</si>
  <si>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</si>
  <si>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</si>
  <si>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</si>
  <si>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</si>
  <si>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</si>
  <si>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</si>
  <si>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</si>
  <si>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</si>
  <si>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</si>
  <si>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</si>
  <si>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</si>
  <si>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</si>
  <si>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342255024</t>
  </si>
  <si>
    <t>Příčky tl 100 mm z pórobetonových přesných hladkých příčkovek objemové hmotnosti 500 kg/m3</t>
  </si>
  <si>
    <t>CÚ RTS 2021</t>
  </si>
  <si>
    <t>4</t>
  </si>
  <si>
    <t>683706185</t>
  </si>
  <si>
    <t>342272148</t>
  </si>
  <si>
    <t>Příčky tl 50 mm z pórobetonových přesných hladkých příčkovek objemové hmotnosti 500 kg/m3</t>
  </si>
  <si>
    <t>902311538</t>
  </si>
  <si>
    <t>342272248</t>
  </si>
  <si>
    <t>Příčky tl 75 mm z pórobetonových přesných hladkých příčkovek objemové hmotnosti 500 kg/m3</t>
  </si>
  <si>
    <t>-1105599875</t>
  </si>
  <si>
    <t>342272324</t>
  </si>
  <si>
    <t>Příčky tl 125mm z pórobetonových přesných hladkých příčkovek objemové hmotnosti 500 kg/m3</t>
  </si>
  <si>
    <t>832125641</t>
  </si>
  <si>
    <t>6</t>
  </si>
  <si>
    <t>Úpravy povrchů, podlahy a osazování výplní</t>
  </si>
  <si>
    <t>5</t>
  </si>
  <si>
    <t>601013141</t>
  </si>
  <si>
    <t xml:space="preserve">Štuk na stropech MVJ 1 ručně </t>
  </si>
  <si>
    <t>-973581532</t>
  </si>
  <si>
    <t>602013141</t>
  </si>
  <si>
    <t xml:space="preserve">Štuk na stěnách vnitřní MVJ 1 ručně </t>
  </si>
  <si>
    <t>-940777615</t>
  </si>
  <si>
    <t>7</t>
  </si>
  <si>
    <t>611401991</t>
  </si>
  <si>
    <t>Příplatek za přísadu pro zvýšení přilnavosti - strop</t>
  </si>
  <si>
    <t>1433936659</t>
  </si>
  <si>
    <t>8</t>
  </si>
  <si>
    <t>611401998</t>
  </si>
  <si>
    <t>Příplatek za přísadu pro zvýšení přilnavosti - stěny</t>
  </si>
  <si>
    <t>-942183327</t>
  </si>
  <si>
    <t>9</t>
  </si>
  <si>
    <t>612409991</t>
  </si>
  <si>
    <t>Začištění omítek kolem oken,dveří apod.</t>
  </si>
  <si>
    <t>m</t>
  </si>
  <si>
    <t>-147759669</t>
  </si>
  <si>
    <t>10</t>
  </si>
  <si>
    <t>612423521</t>
  </si>
  <si>
    <t>Omítka rýh stěn vápenná šířky do 15 cm, hladká</t>
  </si>
  <si>
    <t>-1091363217</t>
  </si>
  <si>
    <t>11</t>
  </si>
  <si>
    <t>611 48-1211</t>
  </si>
  <si>
    <t>Montáž výztužné sítě (perlinky) do stěrky-stropy</t>
  </si>
  <si>
    <t>-621846335</t>
  </si>
  <si>
    <t>12</t>
  </si>
  <si>
    <t>612481211</t>
  </si>
  <si>
    <t xml:space="preserve">Montáž výztužné sítě(perlinky)do stěrky-vnit.stěny </t>
  </si>
  <si>
    <t>1890711617</t>
  </si>
  <si>
    <t>13</t>
  </si>
  <si>
    <t>632441012</t>
  </si>
  <si>
    <t>Potěr anhydritový, plocha do 100 m2, tl.35 mm</t>
  </si>
  <si>
    <t>-379268582</t>
  </si>
  <si>
    <t>14</t>
  </si>
  <si>
    <t>642944121</t>
  </si>
  <si>
    <t>Osazení ocelových zárubní dodatečně do 2,5 m2 včetně dodávky zárubně 60x197x11</t>
  </si>
  <si>
    <t>kpl</t>
  </si>
  <si>
    <t>1732577701</t>
  </si>
  <si>
    <t>642944129</t>
  </si>
  <si>
    <t>Osazení ocelových zárubní dodatečně do 2,5 m2 včetně dodávky zárubně 80x197x11</t>
  </si>
  <si>
    <t>1154638933</t>
  </si>
  <si>
    <t>Ostatní konstrukce a práce, bourání</t>
  </si>
  <si>
    <t>16</t>
  </si>
  <si>
    <t>2834901</t>
  </si>
  <si>
    <t xml:space="preserve">Dvířka revizní plná SI 4060 rozměr 400x600 mm </t>
  </si>
  <si>
    <t>kus</t>
  </si>
  <si>
    <t>64</t>
  </si>
  <si>
    <t>95799169</t>
  </si>
  <si>
    <t>17</t>
  </si>
  <si>
    <t>766697111</t>
  </si>
  <si>
    <t xml:space="preserve">Montáž dvířek plynoměru 1křídl.kompl,do 40x60 cm </t>
  </si>
  <si>
    <t>1610212316</t>
  </si>
  <si>
    <t>18</t>
  </si>
  <si>
    <t>962 03-1113</t>
  </si>
  <si>
    <t>Bourání příček z cihel pálených plných tl. 65 mm</t>
  </si>
  <si>
    <t>-265305455</t>
  </si>
  <si>
    <t>19</t>
  </si>
  <si>
    <t>965042141</t>
  </si>
  <si>
    <t xml:space="preserve">Bourání mazanin betonových tl. 10 cm, nad 4 m2 </t>
  </si>
  <si>
    <t>m3</t>
  </si>
  <si>
    <t>-1537948718</t>
  </si>
  <si>
    <t>20</t>
  </si>
  <si>
    <t>968072455</t>
  </si>
  <si>
    <t>Vybourání kovových dveřních zárubní pl do 2 m2</t>
  </si>
  <si>
    <t>1995422817</t>
  </si>
  <si>
    <t>981011312</t>
  </si>
  <si>
    <t>Demolice budov dřevěných ostatních oboustranně obitých nebo omítnutých postupným rozebíráním</t>
  </si>
  <si>
    <t>191266397</t>
  </si>
  <si>
    <t>997</t>
  </si>
  <si>
    <t>Přesun sutě</t>
  </si>
  <si>
    <t>22</t>
  </si>
  <si>
    <t>979100011</t>
  </si>
  <si>
    <t xml:space="preserve">Odvoz suti a vyb.hmot do 10 km, vnitrost. 15 m </t>
  </si>
  <si>
    <t>t</t>
  </si>
  <si>
    <t>990583859</t>
  </si>
  <si>
    <t>23</t>
  </si>
  <si>
    <t>997006512</t>
  </si>
  <si>
    <t>Vodorovné doprava suti s naložením a složením na skládku do 1 km</t>
  </si>
  <si>
    <t>1189621154</t>
  </si>
  <si>
    <t>24</t>
  </si>
  <si>
    <t>997013811</t>
  </si>
  <si>
    <t>Poplatek za uložení stavebního dřevěného odpadu na skládce (skládkovné)</t>
  </si>
  <si>
    <t>-751882042</t>
  </si>
  <si>
    <t>25</t>
  </si>
  <si>
    <t>997221559</t>
  </si>
  <si>
    <t>Příplatek ZKD 1 km u vodorovné dopravy suti ze sypkých materiálů</t>
  </si>
  <si>
    <t>CS ÚRS 2021 01</t>
  </si>
  <si>
    <t>-12139985</t>
  </si>
  <si>
    <t>Online PSC</t>
  </si>
  <si>
    <t>https://podminky.urs.cz/item/CS_URS_2021_01/997221559</t>
  </si>
  <si>
    <t>26</t>
  </si>
  <si>
    <t>998981123</t>
  </si>
  <si>
    <t xml:space="preserve">Přesun hmot demolice postup. rozebíráním v. do 21m </t>
  </si>
  <si>
    <t>377896550</t>
  </si>
  <si>
    <t>PSV</t>
  </si>
  <si>
    <t>Práce a dodávky PSV</t>
  </si>
  <si>
    <t>721</t>
  </si>
  <si>
    <t>Zdravotechnika - vnitřní kanalizace</t>
  </si>
  <si>
    <t>27</t>
  </si>
  <si>
    <t>721170975</t>
  </si>
  <si>
    <t>Potrubí z PVC krácení trub DN 125</t>
  </si>
  <si>
    <t>2046810149</t>
  </si>
  <si>
    <t>https://podminky.urs.cz/item/CS_URS_2021_01/721170975</t>
  </si>
  <si>
    <t>28</t>
  </si>
  <si>
    <t>721171808</t>
  </si>
  <si>
    <t>Demontáž potrubí z PVC do D 114</t>
  </si>
  <si>
    <t>-1902700308</t>
  </si>
  <si>
    <t>29</t>
  </si>
  <si>
    <t>721171905</t>
  </si>
  <si>
    <t>Potrubí z PP vsazení odbočky do hrdla DN 110</t>
  </si>
  <si>
    <t>-1045379182</t>
  </si>
  <si>
    <t>https://podminky.urs.cz/item/CS_URS_2021_01/721171905</t>
  </si>
  <si>
    <t>30</t>
  </si>
  <si>
    <t>M</t>
  </si>
  <si>
    <t>N220600110075</t>
  </si>
  <si>
    <t>Odbočka panel.HT-PP d 110x110x 75/67° P krátká</t>
  </si>
  <si>
    <t>ks</t>
  </si>
  <si>
    <t>-665881735</t>
  </si>
  <si>
    <t>31</t>
  </si>
  <si>
    <t>721171915</t>
  </si>
  <si>
    <t>Potrubí z PP propojení potrubí DN 110</t>
  </si>
  <si>
    <t>-1089828951</t>
  </si>
  <si>
    <t>https://podminky.urs.cz/item/CS_URS_2021_01/721171915</t>
  </si>
  <si>
    <t>32</t>
  </si>
  <si>
    <t>721174025</t>
  </si>
  <si>
    <t>Potrubí kanalizační z PP odpadní DN 110</t>
  </si>
  <si>
    <t>-1063676614</t>
  </si>
  <si>
    <t>https://podminky.urs.cz/item/CS_URS_2021_01/721174025</t>
  </si>
  <si>
    <t>33</t>
  </si>
  <si>
    <t>721174042</t>
  </si>
  <si>
    <t>Potrubí kanalizační z PP připojovací systém HT DN 40</t>
  </si>
  <si>
    <t>1630312437</t>
  </si>
  <si>
    <t>34</t>
  </si>
  <si>
    <t>721174043</t>
  </si>
  <si>
    <t>Potrubí kanalizační z PP připojovací systém HT DN 50</t>
  </si>
  <si>
    <t>1789093446</t>
  </si>
  <si>
    <t>35</t>
  </si>
  <si>
    <t>721174044</t>
  </si>
  <si>
    <t>Potrubí kanalizační z PP připojovací systém HT DN 70</t>
  </si>
  <si>
    <t>-1333565439</t>
  </si>
  <si>
    <t>36</t>
  </si>
  <si>
    <t>721174045</t>
  </si>
  <si>
    <t>Potrubí kanalizační z PP připojovací systém HT DN 100</t>
  </si>
  <si>
    <t>-298659102</t>
  </si>
  <si>
    <t>37</t>
  </si>
  <si>
    <t>721194104</t>
  </si>
  <si>
    <t>Vyvedení a upevnění odpadních výpustek DN 40</t>
  </si>
  <si>
    <t>1082527151</t>
  </si>
  <si>
    <t>38</t>
  </si>
  <si>
    <t>721194105</t>
  </si>
  <si>
    <t>Vyvedení a upevnění odpadních výpustek DN 50</t>
  </si>
  <si>
    <t>-636422301</t>
  </si>
  <si>
    <t>39</t>
  </si>
  <si>
    <t>721194109</t>
  </si>
  <si>
    <t>Vyvedení a upevnění odpadních výpustek DN 100</t>
  </si>
  <si>
    <t>-1753674369</t>
  </si>
  <si>
    <t>722</t>
  </si>
  <si>
    <t>Zdravotechnika - vnitřní vodovod</t>
  </si>
  <si>
    <t>40</t>
  </si>
  <si>
    <t>722170801</t>
  </si>
  <si>
    <t>Demontáž rozvodů vody z plastů do D 25</t>
  </si>
  <si>
    <t>1967373088</t>
  </si>
  <si>
    <t>41</t>
  </si>
  <si>
    <t>722174022</t>
  </si>
  <si>
    <t>Potrubí vodovodní plastové PPR svar polyfuze PN 20 D 20 x 3,4 mm</t>
  </si>
  <si>
    <t>-1761567808</t>
  </si>
  <si>
    <t>42</t>
  </si>
  <si>
    <t>2080955390</t>
  </si>
  <si>
    <t>43</t>
  </si>
  <si>
    <t>722174023</t>
  </si>
  <si>
    <t>Potrubí vodovodní plastové PPR svar polyfúze PN 20 D 25x4,2 mm</t>
  </si>
  <si>
    <t>850444726</t>
  </si>
  <si>
    <t>https://podminky.urs.cz/item/CS_URS_2021_01/722174023</t>
  </si>
  <si>
    <t>44</t>
  </si>
  <si>
    <t>722181211</t>
  </si>
  <si>
    <t>Ochrana vodovodního potrubí přilepenými tepelně izolačními trubicemi z PE tl do 6 mm DN do 22 mm</t>
  </si>
  <si>
    <t>-1543537455</t>
  </si>
  <si>
    <t>45</t>
  </si>
  <si>
    <t>722181231</t>
  </si>
  <si>
    <t>Ochrana vodovodního potrubí přilepenými termoizolačními trubicemi z PE tl do 13 mm DN do 22 mm</t>
  </si>
  <si>
    <t>1730947516</t>
  </si>
  <si>
    <t>https://podminky.urs.cz/item/CS_URS_2021_01/722181231</t>
  </si>
  <si>
    <t>46</t>
  </si>
  <si>
    <t>722181232</t>
  </si>
  <si>
    <t>Ochrana vodovodního potrubí přilepenými termoizolačními trubicemi z PE tl do 13 mm DN do 45 mm</t>
  </si>
  <si>
    <t>864233289</t>
  </si>
  <si>
    <t>https://podminky.urs.cz/item/CS_URS_2021_01/722181232</t>
  </si>
  <si>
    <t>47</t>
  </si>
  <si>
    <t>722190401</t>
  </si>
  <si>
    <t>Vyvedení a upevnění výpustku do DN 25</t>
  </si>
  <si>
    <t>740596934</t>
  </si>
  <si>
    <t>48</t>
  </si>
  <si>
    <t>551908910</t>
  </si>
  <si>
    <t>hadice flexibilní XF0023  1/2" délka 350 mm</t>
  </si>
  <si>
    <t>1574328936</t>
  </si>
  <si>
    <t>49</t>
  </si>
  <si>
    <t>722190901</t>
  </si>
  <si>
    <t>Uzavření nebo otevření vodovodního potrubí při opravách</t>
  </si>
  <si>
    <t>1738790578</t>
  </si>
  <si>
    <t>https://podminky.urs.cz/item/CS_URS_2021_01/722190901</t>
  </si>
  <si>
    <t>50</t>
  </si>
  <si>
    <t>722220152</t>
  </si>
  <si>
    <t>Nástěnka závitová plastová PPR PN 20 DN 20 x G 1/2</t>
  </si>
  <si>
    <t>757246024</t>
  </si>
  <si>
    <t>51</t>
  </si>
  <si>
    <t>722220161</t>
  </si>
  <si>
    <t>Nástěnný komplet plastový PPR PN 20 DN 20 x G 1/2"</t>
  </si>
  <si>
    <t>soubor</t>
  </si>
  <si>
    <t>-302507466</t>
  </si>
  <si>
    <t>https://podminky.urs.cz/item/CS_URS_2021_01/722220161</t>
  </si>
  <si>
    <t>52</t>
  </si>
  <si>
    <t>722220851</t>
  </si>
  <si>
    <t>Demontáž armatur závitových s jedním závitem G do 3/4</t>
  </si>
  <si>
    <t>55436067</t>
  </si>
  <si>
    <t>53</t>
  </si>
  <si>
    <t>722240122</t>
  </si>
  <si>
    <t>Kohout kulový plastový PPR DN 20</t>
  </si>
  <si>
    <t>-1165343059</t>
  </si>
  <si>
    <t>54</t>
  </si>
  <si>
    <t>722290226</t>
  </si>
  <si>
    <t>Zkouška těsnosti vodovodního potrubí závitového do DN 50</t>
  </si>
  <si>
    <t>368089031</t>
  </si>
  <si>
    <t>55</t>
  </si>
  <si>
    <t>998722101</t>
  </si>
  <si>
    <t>Přesun hmot tonážní pro vnitřní vodovod v objektech v do 6 m</t>
  </si>
  <si>
    <t>-577232792</t>
  </si>
  <si>
    <t>723</t>
  </si>
  <si>
    <t>Zdravotechnika - vnitřní plynovod</t>
  </si>
  <si>
    <t>56</t>
  </si>
  <si>
    <t>723120804</t>
  </si>
  <si>
    <t>Demontáž potrubí ocelové závitové svařované do DN 25</t>
  </si>
  <si>
    <t>343165854</t>
  </si>
  <si>
    <t>57</t>
  </si>
  <si>
    <t>723181022</t>
  </si>
  <si>
    <t>Potrubí z měděných trubek tvrdých, spojovaných lisováním Ø 18/1</t>
  </si>
  <si>
    <t>1363441002</t>
  </si>
  <si>
    <t>58</t>
  </si>
  <si>
    <t>723190107</t>
  </si>
  <si>
    <t>Přípojka plynovodní nerezová hadice G 1/2"F x G 1/2"F délky 200 cm spojovaná na závit</t>
  </si>
  <si>
    <t>-575873407</t>
  </si>
  <si>
    <t>https://podminky.urs.cz/item/CS_URS_2021_01/723190107</t>
  </si>
  <si>
    <t>59</t>
  </si>
  <si>
    <t>723190251</t>
  </si>
  <si>
    <t>Výpustky plynovodní vedení a upevnění DN 15</t>
  </si>
  <si>
    <t>-1231710755</t>
  </si>
  <si>
    <t>https://podminky.urs.cz/item/CS_URS_2021_01/723190251</t>
  </si>
  <si>
    <t>60</t>
  </si>
  <si>
    <t>723190914</t>
  </si>
  <si>
    <t>Zaslepení potrubí plynovodní DN 25</t>
  </si>
  <si>
    <t>CS ÚRS 2019 02</t>
  </si>
  <si>
    <t>1064452673</t>
  </si>
  <si>
    <t>61</t>
  </si>
  <si>
    <t>723231162</t>
  </si>
  <si>
    <t>Kohout kulový přímý G 1/2" PN 42 do 185°C plnoprůtokový vnitřní závit těžká řada</t>
  </si>
  <si>
    <t>-726028507</t>
  </si>
  <si>
    <t>https://podminky.urs.cz/item/CS_URS_2021_01/723231162</t>
  </si>
  <si>
    <t>62</t>
  </si>
  <si>
    <t>723231164</t>
  </si>
  <si>
    <t>Kohout kulový přímý G 1" PN 42 do 185°C plnoprůtokový vnitřní závit těžká řada</t>
  </si>
  <si>
    <t>443985697</t>
  </si>
  <si>
    <t>https://podminky.urs.cz/item/CS_URS_2021_01/723231164</t>
  </si>
  <si>
    <t>63</t>
  </si>
  <si>
    <t>723890100</t>
  </si>
  <si>
    <t>Revize plynu</t>
  </si>
  <si>
    <t>1067518164</t>
  </si>
  <si>
    <t>998723101</t>
  </si>
  <si>
    <t>Přesun hmot tonážní pro vnitřní plynovod v objektech v do 6 m</t>
  </si>
  <si>
    <t>214559305</t>
  </si>
  <si>
    <t>725</t>
  </si>
  <si>
    <t>Zdravotechnika - zařizovací předměty</t>
  </si>
  <si>
    <t>65</t>
  </si>
  <si>
    <t>725110814</t>
  </si>
  <si>
    <t>Demontáž klozetu Kombi, odsávací</t>
  </si>
  <si>
    <t>-917347727</t>
  </si>
  <si>
    <t>66</t>
  </si>
  <si>
    <t>725112022</t>
  </si>
  <si>
    <t>Klozet keramický závěsný na nosné stěny s hlubokým splachováním odpad vodorovný</t>
  </si>
  <si>
    <t>92590753</t>
  </si>
  <si>
    <t>https://podminky.urs.cz/item/CS_URS_2021_01/725112022</t>
  </si>
  <si>
    <t>67</t>
  </si>
  <si>
    <t>725210821</t>
  </si>
  <si>
    <t>Demontáž umyvadel bez výtokových armatur</t>
  </si>
  <si>
    <t>-137244705</t>
  </si>
  <si>
    <t>68</t>
  </si>
  <si>
    <t>725211602</t>
  </si>
  <si>
    <t>Umyvadlo keramické připevněné na stěnu šrouby bílé bez krytu na sifon 550 mm</t>
  </si>
  <si>
    <t>482747858</t>
  </si>
  <si>
    <t>69</t>
  </si>
  <si>
    <t>725220842</t>
  </si>
  <si>
    <t>Demontáž van ocelových volně stojících</t>
  </si>
  <si>
    <t>-1894519336</t>
  </si>
  <si>
    <t>70</t>
  </si>
  <si>
    <t>725224136</t>
  </si>
  <si>
    <t>Vana bez armatur výtokových ocelová smaltovaná se zápachovou uzávěrkou délka 1500 mm</t>
  </si>
  <si>
    <t>-1805819850</t>
  </si>
  <si>
    <t>71</t>
  </si>
  <si>
    <t>725319111</t>
  </si>
  <si>
    <t>Montáž dřezu ostatních typů</t>
  </si>
  <si>
    <t>-1005074211</t>
  </si>
  <si>
    <t>72</t>
  </si>
  <si>
    <t>725813111</t>
  </si>
  <si>
    <t>Ventil rohový bez připojovací trubičky nebo flexi hadičky G 1/2</t>
  </si>
  <si>
    <t>803354929</t>
  </si>
  <si>
    <t>73</t>
  </si>
  <si>
    <t>725813112</t>
  </si>
  <si>
    <t>Ventil rohový pračkový G 3/4</t>
  </si>
  <si>
    <t>-1671825378</t>
  </si>
  <si>
    <t>74</t>
  </si>
  <si>
    <t>725820801</t>
  </si>
  <si>
    <t>Demontáž baterie nástěnné do G 3 / 4</t>
  </si>
  <si>
    <t>-195761864</t>
  </si>
  <si>
    <t>75</t>
  </si>
  <si>
    <t>725821326</t>
  </si>
  <si>
    <t>Baterie dřezové stojánkové pákové s otáčivým kulatým ústím a délkou ramínka 265 mm</t>
  </si>
  <si>
    <t>1347973459</t>
  </si>
  <si>
    <t>76</t>
  </si>
  <si>
    <t>725822611</t>
  </si>
  <si>
    <t>Baterie umyvadlové stojánkové pákové bez výpusti</t>
  </si>
  <si>
    <t>-964394475</t>
  </si>
  <si>
    <t>77</t>
  </si>
  <si>
    <t>725831312</t>
  </si>
  <si>
    <t>Baterie vanová nástěnná páková s příslušenstvím a pevným držákem</t>
  </si>
  <si>
    <t>1141437967</t>
  </si>
  <si>
    <t>78</t>
  </si>
  <si>
    <t>725980122</t>
  </si>
  <si>
    <t>Dvířka 15/20 vana</t>
  </si>
  <si>
    <t>546499434</t>
  </si>
  <si>
    <t>726</t>
  </si>
  <si>
    <t>Zdravotechnika - předstěnové instalace</t>
  </si>
  <si>
    <t>79</t>
  </si>
  <si>
    <t>726121001</t>
  </si>
  <si>
    <t>Instalační předstěna - klozet v 1120 mm závěsný do bytových jader mezi dvě stěny</t>
  </si>
  <si>
    <t>-987496928</t>
  </si>
  <si>
    <t>https://podminky.urs.cz/item/CS_URS_2021_01/726121001</t>
  </si>
  <si>
    <t>733</t>
  </si>
  <si>
    <t>Ústřední vytápění - rozvodné potrubí</t>
  </si>
  <si>
    <t>80</t>
  </si>
  <si>
    <t>230040024</t>
  </si>
  <si>
    <t>Zhotovení vnějšího závitu G DN 15</t>
  </si>
  <si>
    <t>904693440</t>
  </si>
  <si>
    <t>81</t>
  </si>
  <si>
    <t>733110803</t>
  </si>
  <si>
    <t>Demontáž potrubí ocelového závitového do DN 15</t>
  </si>
  <si>
    <t>-496986634</t>
  </si>
  <si>
    <t>82</t>
  </si>
  <si>
    <t>733222103</t>
  </si>
  <si>
    <t>Potrubí měděné polotvrdé spojované měkkým pájením D 18x1 mm</t>
  </si>
  <si>
    <t>-722154388</t>
  </si>
  <si>
    <t>https://podminky.urs.cz/item/CS_URS_2021_01/733222103</t>
  </si>
  <si>
    <t>83</t>
  </si>
  <si>
    <t>733224222</t>
  </si>
  <si>
    <t>Příplatek k potrubí měděnému za zhotovení přípojky z trubek měděných D 15x1</t>
  </si>
  <si>
    <t>1957234468</t>
  </si>
  <si>
    <t>84</t>
  </si>
  <si>
    <t>998733101</t>
  </si>
  <si>
    <t>Přesun hmot tonážní pro rozvody potrubí v objektech v do 6 m</t>
  </si>
  <si>
    <t>1726155563</t>
  </si>
  <si>
    <t>735</t>
  </si>
  <si>
    <t>Ústřední vytápění - otopná tělesa</t>
  </si>
  <si>
    <t>85</t>
  </si>
  <si>
    <t>735111810</t>
  </si>
  <si>
    <t>Demontáž otopného tělesa litinového článkového</t>
  </si>
  <si>
    <t>-2136483057</t>
  </si>
  <si>
    <t>86</t>
  </si>
  <si>
    <t>735159210</t>
  </si>
  <si>
    <t>Montáž otopných těles panelových dvouřadých délky do 1140 mm</t>
  </si>
  <si>
    <t>-618341428</t>
  </si>
  <si>
    <t>https://podminky.urs.cz/item/CS_URS_2021_01/735159210</t>
  </si>
  <si>
    <t>87</t>
  </si>
  <si>
    <t>735159220</t>
  </si>
  <si>
    <t>Montáž otopných těles panelových dvouřadých délky do 1500 mm</t>
  </si>
  <si>
    <t>1496220002</t>
  </si>
  <si>
    <t>https://podminky.urs.cz/item/CS_URS_2021_01/735159220</t>
  </si>
  <si>
    <t>88</t>
  </si>
  <si>
    <t>P311022055140</t>
  </si>
  <si>
    <t>Radiátor Compact Typ 22 BH 550 BL 1400</t>
  </si>
  <si>
    <t>496295566</t>
  </si>
  <si>
    <t>89</t>
  </si>
  <si>
    <t>P311022055120</t>
  </si>
  <si>
    <t>Radiátor Compact Typ 22 BH 550 BL 1200</t>
  </si>
  <si>
    <t>1710374404</t>
  </si>
  <si>
    <t>90</t>
  </si>
  <si>
    <t>P311021055110</t>
  </si>
  <si>
    <t>Radiátor Compact Typ 21s BH 550 BL 1000</t>
  </si>
  <si>
    <t>253690694</t>
  </si>
  <si>
    <t>91</t>
  </si>
  <si>
    <t>735191905</t>
  </si>
  <si>
    <t>Odvzdušnění otopných těles</t>
  </si>
  <si>
    <t>451059434</t>
  </si>
  <si>
    <t>92</t>
  </si>
  <si>
    <t>735494811</t>
  </si>
  <si>
    <t>Vypuštění vody z otopných těles</t>
  </si>
  <si>
    <t>1495497110</t>
  </si>
  <si>
    <t>93</t>
  </si>
  <si>
    <t>735890801</t>
  </si>
  <si>
    <t>Přemístění demontovaného otopného tělesa vodorovně 100 m v objektech výšky do 6 m</t>
  </si>
  <si>
    <t>868571404</t>
  </si>
  <si>
    <t>751</t>
  </si>
  <si>
    <t>Vzduchotechnika</t>
  </si>
  <si>
    <t>94</t>
  </si>
  <si>
    <t>751122091</t>
  </si>
  <si>
    <t>Mtž vent rad ntl potrubního základního D do 100 mm</t>
  </si>
  <si>
    <t>1352880289</t>
  </si>
  <si>
    <t>95</t>
  </si>
  <si>
    <t>429141390</t>
  </si>
  <si>
    <t>ventilátor axiální k montáži na stěnu, skříň z plastu</t>
  </si>
  <si>
    <t>463221282</t>
  </si>
  <si>
    <t>96</t>
  </si>
  <si>
    <t>751311111</t>
  </si>
  <si>
    <t>Mtž vyústi čtyřhranné na kruhové potrubí do 0,040 m2</t>
  </si>
  <si>
    <t>520185910</t>
  </si>
  <si>
    <t>97</t>
  </si>
  <si>
    <t>562456130</t>
  </si>
  <si>
    <t>mřížka větrací plast VM 150x150 UB bílá se žaluzií</t>
  </si>
  <si>
    <t>173354249</t>
  </si>
  <si>
    <t>98</t>
  </si>
  <si>
    <t>751525051</t>
  </si>
  <si>
    <t>Mtž potrubí plast kruh s přírubou D do 100 mm</t>
  </si>
  <si>
    <t>-1215325691</t>
  </si>
  <si>
    <t>99</t>
  </si>
  <si>
    <t>751526151</t>
  </si>
  <si>
    <t>Mtž oblouku do plast potrubí kruh s přírubou D do 100 mm</t>
  </si>
  <si>
    <t>-1295427536</t>
  </si>
  <si>
    <t>100</t>
  </si>
  <si>
    <t>751526355</t>
  </si>
  <si>
    <t>Mtž odbočky oboustranné do plast potrubí kruh bez příruby D do 100 mm</t>
  </si>
  <si>
    <t>-1998286741</t>
  </si>
  <si>
    <t>101</t>
  </si>
  <si>
    <t>751526541</t>
  </si>
  <si>
    <t>Mtž spojky do plast potrubí pružné kruhové bez příruby D do 100 mm</t>
  </si>
  <si>
    <t>-1266418450</t>
  </si>
  <si>
    <t>102</t>
  </si>
  <si>
    <t>751537011</t>
  </si>
  <si>
    <t>Mtž potrubí ohebného neizol z Al laminátové hadice D do 100 mm</t>
  </si>
  <si>
    <t>-539798612</t>
  </si>
  <si>
    <t>763</t>
  </si>
  <si>
    <t>Konstrukce suché výstavby</t>
  </si>
  <si>
    <t>103</t>
  </si>
  <si>
    <t>416021124</t>
  </si>
  <si>
    <t>Podhledy SDK, kovová.kce CD. 1x deska RFI 12,5 mm</t>
  </si>
  <si>
    <t>-1776571647</t>
  </si>
  <si>
    <t>104</t>
  </si>
  <si>
    <t>763172313</t>
  </si>
  <si>
    <t>Montáž revizních dvířek SDK kcí vel. 400x400 mm</t>
  </si>
  <si>
    <t>-1670782268</t>
  </si>
  <si>
    <t>105</t>
  </si>
  <si>
    <t>590307120</t>
  </si>
  <si>
    <t>dvířka revizní s automatickým zámkem 400 x 400 mm</t>
  </si>
  <si>
    <t>-629507298</t>
  </si>
  <si>
    <t>766</t>
  </si>
  <si>
    <t>Konstrukce truhlářské</t>
  </si>
  <si>
    <t>106</t>
  </si>
  <si>
    <t>766660001</t>
  </si>
  <si>
    <t>Montáž dveřních křídel otvíravých 1křídlových š do 0,8 m do ocelové zárubně</t>
  </si>
  <si>
    <t>703093178</t>
  </si>
  <si>
    <t>107</t>
  </si>
  <si>
    <t>611627700</t>
  </si>
  <si>
    <t>dveře vnitřní hladké foliované plné 1křídlé 60x197 cm</t>
  </si>
  <si>
    <t>48482708</t>
  </si>
  <si>
    <t>108</t>
  </si>
  <si>
    <t>611628270</t>
  </si>
  <si>
    <t>dveře vnitřní hladké foliované zasklené ze 2/3 1křídlové 80x197 cm</t>
  </si>
  <si>
    <t>-2124122759</t>
  </si>
  <si>
    <t>109</t>
  </si>
  <si>
    <t>611628298</t>
  </si>
  <si>
    <t>dveře vnitřní hladké protipožární EI30  80x197 cm</t>
  </si>
  <si>
    <t>931063980</t>
  </si>
  <si>
    <t>110</t>
  </si>
  <si>
    <t>549146240</t>
  </si>
  <si>
    <t>klika včetně štítu a montážního materiálu</t>
  </si>
  <si>
    <t>-206099855</t>
  </si>
  <si>
    <t>111</t>
  </si>
  <si>
    <t>549146282</t>
  </si>
  <si>
    <t>Bezpečnostní kování vchdových dveří klika / koule</t>
  </si>
  <si>
    <t>-1692496796</t>
  </si>
  <si>
    <t>112</t>
  </si>
  <si>
    <t>766695212</t>
  </si>
  <si>
    <t>Montáž truhlářských prahů dveří 1křídlových šířky do 10 cm</t>
  </si>
  <si>
    <t>-113236858</t>
  </si>
  <si>
    <t>113</t>
  </si>
  <si>
    <t>611871160</t>
  </si>
  <si>
    <t>prah dveřní dřevěný dubový tl 2 cm dl.62 cm š 10 cm</t>
  </si>
  <si>
    <t>-1408916077</t>
  </si>
  <si>
    <t>114</t>
  </si>
  <si>
    <t>611871560</t>
  </si>
  <si>
    <t>prah dveřní dřevěný dubový tl 2 cm dl.82 cm š 10 cm</t>
  </si>
  <si>
    <t>-1786622223</t>
  </si>
  <si>
    <t>115</t>
  </si>
  <si>
    <t>766695213</t>
  </si>
  <si>
    <t>Montáž truhlářských prahů dveří 1křídlových šířky přes 10 cm</t>
  </si>
  <si>
    <t>-94793296</t>
  </si>
  <si>
    <t>116</t>
  </si>
  <si>
    <t>611871610</t>
  </si>
  <si>
    <t>prah dveřní dřevěný dubový tl 2 cm dl.82 cm š 15 cm</t>
  </si>
  <si>
    <t>1872733773</t>
  </si>
  <si>
    <t>117</t>
  </si>
  <si>
    <t>766825821</t>
  </si>
  <si>
    <t>Demontáž truhlářských vestavěných skříní dvoukřídlových</t>
  </si>
  <si>
    <t>1294747652</t>
  </si>
  <si>
    <t>118</t>
  </si>
  <si>
    <t>766891911</t>
  </si>
  <si>
    <t>Montáž kuchyňských linek</t>
  </si>
  <si>
    <t>-800811853</t>
  </si>
  <si>
    <t>119</t>
  </si>
  <si>
    <t>607215910</t>
  </si>
  <si>
    <t>Kuchyňská linka sektorová 2,2m</t>
  </si>
  <si>
    <t>-1535593432</t>
  </si>
  <si>
    <t>120</t>
  </si>
  <si>
    <t>899501</t>
  </si>
  <si>
    <t>Digestoř - vnitřní okruh vč. uhlíkového filtru</t>
  </si>
  <si>
    <t>91336842</t>
  </si>
  <si>
    <t>121</t>
  </si>
  <si>
    <t>552311000</t>
  </si>
  <si>
    <t>dřez nerez kruhový vestavný lesklý typ 526 D400</t>
  </si>
  <si>
    <t>1784221813</t>
  </si>
  <si>
    <t>122</t>
  </si>
  <si>
    <t>598201</t>
  </si>
  <si>
    <t>Vestavná elektrická trouba</t>
  </si>
  <si>
    <t>-1857391910</t>
  </si>
  <si>
    <t>123</t>
  </si>
  <si>
    <t>598218</t>
  </si>
  <si>
    <t>Vestavná plynová deska</t>
  </si>
  <si>
    <t>764725282</t>
  </si>
  <si>
    <t>771</t>
  </si>
  <si>
    <t>Podlahy z dlaždic</t>
  </si>
  <si>
    <t>124</t>
  </si>
  <si>
    <t>771574314</t>
  </si>
  <si>
    <t>Montáž podlah keramických režných hladkých lepených rychletuhnoucím flexi lepidlem do 22 ks/ m2</t>
  </si>
  <si>
    <t>228050434</t>
  </si>
  <si>
    <t>125</t>
  </si>
  <si>
    <t>597611160</t>
  </si>
  <si>
    <t>dlaždice keramické  - (bílé i barevné) 33,3 x 33,3 x 0,8 cm I. j.</t>
  </si>
  <si>
    <t>-269984367</t>
  </si>
  <si>
    <t>781</t>
  </si>
  <si>
    <t>Dokončovací práce - obklady</t>
  </si>
  <si>
    <t>126</t>
  </si>
  <si>
    <t>781415111</t>
  </si>
  <si>
    <t>Montáž obkladaček pravoúhlých pórovinových do 22 ks/m2 lepených disperzním lepidlem nebo tmelem</t>
  </si>
  <si>
    <t>-326242690</t>
  </si>
  <si>
    <t>127</t>
  </si>
  <si>
    <t>597610208</t>
  </si>
  <si>
    <t>obkládačky keramické -  (bílé i barevné) 25 x 33 x 0,7 cm I. j.</t>
  </si>
  <si>
    <t>575694713</t>
  </si>
  <si>
    <t>783</t>
  </si>
  <si>
    <t>Dokončovací práce - nátěry</t>
  </si>
  <si>
    <t>128</t>
  </si>
  <si>
    <t>783220010</t>
  </si>
  <si>
    <t xml:space="preserve">Nátěr kovových doplňkových konstrukcí syntetický </t>
  </si>
  <si>
    <t>-2051360501</t>
  </si>
  <si>
    <t>129</t>
  </si>
  <si>
    <t>783401811</t>
  </si>
  <si>
    <t xml:space="preserve">Odstranění nátěru z potrubí DN do 50 mm </t>
  </si>
  <si>
    <t>-1521759905</t>
  </si>
  <si>
    <t>130</t>
  </si>
  <si>
    <t>783424140</t>
  </si>
  <si>
    <t>Nátěr syntetický potrubí do DN 50 mm Z + 2x</t>
  </si>
  <si>
    <t>-921465225</t>
  </si>
  <si>
    <t>784</t>
  </si>
  <si>
    <t>Dokončovací práce - malby a tapety</t>
  </si>
  <si>
    <t>131</t>
  </si>
  <si>
    <t>784121001</t>
  </si>
  <si>
    <t>Oškrabání malby v mísnostech výšky do 3,80 m</t>
  </si>
  <si>
    <t>1269563604</t>
  </si>
  <si>
    <t>132</t>
  </si>
  <si>
    <t>784181101</t>
  </si>
  <si>
    <t>Základní akrylátová jednonásobná penetrace podkladu v místnostech výšky do 3,80m</t>
  </si>
  <si>
    <t>803950386</t>
  </si>
  <si>
    <t>133</t>
  </si>
  <si>
    <t>784211101</t>
  </si>
  <si>
    <t>Dvojnásobné bílé malby ze směsí za mokra výborně otěruvzdorných v místnostech výšky do 3,80 m</t>
  </si>
  <si>
    <t>609626484</t>
  </si>
  <si>
    <t>Práce a dodávky M</t>
  </si>
  <si>
    <t>21-M</t>
  </si>
  <si>
    <t>Elektromontáže</t>
  </si>
  <si>
    <t>134</t>
  </si>
  <si>
    <t>290290199</t>
  </si>
  <si>
    <t>Elektroinstalace - revize</t>
  </si>
  <si>
    <t>-403824418</t>
  </si>
  <si>
    <t>135</t>
  </si>
  <si>
    <t>290290999</t>
  </si>
  <si>
    <t>Elektroinstalace</t>
  </si>
  <si>
    <t>313569582</t>
  </si>
  <si>
    <t>HZS</t>
  </si>
  <si>
    <t>Hodinové zúčtovací sazby</t>
  </si>
  <si>
    <t>136</t>
  </si>
  <si>
    <t>HZS2492</t>
  </si>
  <si>
    <t>Hodinová zúčtovací sazba pomocný dělník PSV - úklid</t>
  </si>
  <si>
    <t>hod</t>
  </si>
  <si>
    <t>262144</t>
  </si>
  <si>
    <t>164726976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</si>
</sst>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  <charset val="1"/>
    </font>
    <font>
      <sz val="8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color rgb="FF3366FF"/>
      <name val="Calibri"/>
      <family val="2"/>
      <charset val="1"/>
    </font>
    <font>
      <b/>
      <sz val="14"/>
      <name val="Calibri"/>
      <family val="2"/>
      <charset val="1"/>
    </font>
    <font>
      <b/>
      <sz val="12"/>
      <color rgb="FF969696"/>
      <name val="Calibri"/>
      <family val="2"/>
      <charset val="1"/>
    </font>
    <font>
      <sz val="10"/>
      <color rgb="FF969696"/>
      <name val="Calibri"/>
      <family val="2"/>
      <charset val="1"/>
    </font>
    <font>
      <sz val="10"/>
      <name val="Calibri"/>
      <family val="2"/>
      <charset val="1"/>
    </font>
    <font>
      <b/>
      <sz val="8"/>
      <color rgb="FF969696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969696"/>
      <name val="Calibri"/>
      <family val="2"/>
      <charset val="1"/>
    </font>
    <font>
      <b/>
      <sz val="12"/>
      <name val="Calibri"/>
      <family val="2"/>
      <charset val="1"/>
    </font>
    <font>
      <sz val="12"/>
      <color rgb="FF969696"/>
      <name val="Calibri"/>
      <family val="2"/>
      <charset val="1"/>
    </font>
    <font>
      <sz val="9"/>
      <name val="Calibri"/>
      <family val="2"/>
      <charset val="1"/>
    </font>
    <font>
      <sz val="9"/>
      <color rgb="FF969696"/>
      <name val="Calibri"/>
      <family val="2"/>
      <charset val="1"/>
    </font>
    <font>
      <b/>
      <sz val="12"/>
      <color rgb="FF960000"/>
      <name val="Calibri"/>
      <family val="2"/>
      <charset val="1"/>
    </font>
    <font>
      <sz val="18"/>
      <color rgb="FF0000FF"/>
      <name val="Calibri"/>
      <family val="2"/>
      <charset val="1"/>
    </font>
    <font>
      <u/>
      <sz val="11"/>
      <color rgb="FF0000FF"/>
      <name val="Calibri"/>
      <charset val="1"/>
    </font>
    <font>
      <sz val="11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003366"/>
      <name val="Calibri"/>
      <family val="2"/>
      <charset val="1"/>
    </font>
    <font>
      <sz val="11"/>
      <color rgb="FF969696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3366FF"/>
      <name val="Calibri"/>
      <family val="2"/>
      <charset val="1"/>
    </font>
    <font>
      <sz val="8"/>
      <color rgb="FF969696"/>
      <name val="Calibri"/>
      <family val="2"/>
      <charset val="1"/>
    </font>
    <font>
      <b/>
      <sz val="12"/>
      <color rgb="FF800000"/>
      <name val="Calibri"/>
      <family val="2"/>
      <charset val="1"/>
    </font>
    <font>
      <sz val="12"/>
      <color rgb="FF003366"/>
      <name val="Calibri"/>
      <family val="2"/>
      <charset val="1"/>
    </font>
    <font>
      <sz val="10"/>
      <color rgb="FF003366"/>
      <name val="Calibri"/>
      <family val="2"/>
      <charset val="1"/>
    </font>
    <font>
      <sz val="8"/>
      <color rgb="FF960000"/>
      <name val="Calibri"/>
      <family val="2"/>
      <charset val="1"/>
    </font>
    <font>
      <b/>
      <sz val="8"/>
      <name val="Calibri"/>
      <family val="2"/>
      <charset val="1"/>
    </font>
    <font>
      <sz val="8"/>
      <color rgb="FF003366"/>
      <name val="Calibri"/>
      <family val="2"/>
      <charset val="1"/>
    </font>
    <font>
      <sz val="7"/>
      <color rgb="FF979797"/>
      <name val="Calibri"/>
      <family val="2"/>
      <charset val="1"/>
    </font>
    <font>
      <i/>
      <u/>
      <sz val="7"/>
      <color rgb="FF979797"/>
      <name val="Calibri"/>
      <family val="2"/>
      <charset val="1"/>
    </font>
    <font>
      <i/>
      <sz val="9"/>
      <color rgb="FF0000FF"/>
      <name val="Calibri"/>
      <family val="2"/>
      <charset val="1"/>
    </font>
    <font>
      <i/>
      <sz val="8"/>
      <color rgb="FF0000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179">
    <xf numFmtId="0" fontId="0" fillId="0" borderId="0" xfId="0"/>
    <xf numFmtId="165" fontId="7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12" fillId="4" borderId="8" xfId="0" applyNumberFormat="1" applyFont="1" applyFill="1" applyBorder="1" applyAlignment="1">
      <alignment vertical="center"/>
    </xf>
    <xf numFmtId="0" fontId="12" fillId="4" borderId="7" xfId="0" applyFont="1" applyFill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4" fontId="10" fillId="0" borderId="5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49" fontId="7" fillId="3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1" fillId="4" borderId="0" xfId="0" applyFont="1" applyFill="1" applyAlignment="1">
      <alignment vertical="center"/>
    </xf>
    <xf numFmtId="0" fontId="12" fillId="4" borderId="6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2" fillId="5" borderId="6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horizontal="right" vertical="center"/>
    </xf>
    <xf numFmtId="0" fontId="12" fillId="5" borderId="7" xfId="0" applyFont="1" applyFill="1" applyBorder="1" applyAlignment="1">
      <alignment horizontal="center" vertical="center"/>
    </xf>
    <xf numFmtId="4" fontId="12" fillId="5" borderId="7" xfId="0" applyNumberFormat="1" applyFont="1" applyFill="1" applyBorder="1" applyAlignment="1">
      <alignment vertical="center"/>
    </xf>
    <xf numFmtId="0" fontId="1" fillId="5" borderId="8" xfId="0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31" fillId="0" borderId="0" xfId="0" applyFont="1" applyAlignment="1"/>
    <xf numFmtId="0" fontId="31" fillId="0" borderId="3" xfId="0" applyFont="1" applyBorder="1" applyAlignment="1"/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Alignment="1" applyProtection="1">
      <protection locked="0"/>
    </xf>
    <xf numFmtId="4" fontId="27" fillId="0" borderId="0" xfId="0" applyNumberFormat="1" applyFont="1" applyAlignment="1"/>
    <xf numFmtId="0" fontId="31" fillId="0" borderId="18" xfId="0" applyFont="1" applyBorder="1" applyAlignment="1"/>
    <xf numFmtId="0" fontId="31" fillId="0" borderId="0" xfId="0" applyFont="1" applyBorder="1" applyAlignment="1"/>
    <xf numFmtId="166" fontId="31" fillId="0" borderId="0" xfId="0" applyNumberFormat="1" applyFont="1" applyBorder="1" applyAlignment="1"/>
    <xf numFmtId="166" fontId="31" fillId="0" borderId="14" xfId="0" applyNumberFormat="1" applyFont="1" applyBorder="1" applyAlignment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 applyAlignment="1"/>
    <xf numFmtId="0" fontId="1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18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7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722181232" TargetMode="External"/><Relationship Id="rId13" Type="http://schemas.openxmlformats.org/officeDocument/2006/relationships/hyperlink" Target="https://podminky.urs.cz/item/CS_URS_2021_01/723231162" TargetMode="External"/><Relationship Id="rId18" Type="http://schemas.openxmlformats.org/officeDocument/2006/relationships/hyperlink" Target="https://podminky.urs.cz/item/CS_URS_2021_01/735159210" TargetMode="External"/><Relationship Id="rId3" Type="http://schemas.openxmlformats.org/officeDocument/2006/relationships/hyperlink" Target="https://podminky.urs.cz/item/CS_URS_2021_01/721171905" TargetMode="External"/><Relationship Id="rId7" Type="http://schemas.openxmlformats.org/officeDocument/2006/relationships/hyperlink" Target="https://podminky.urs.cz/item/CS_URS_2021_01/722181231" TargetMode="External"/><Relationship Id="rId12" Type="http://schemas.openxmlformats.org/officeDocument/2006/relationships/hyperlink" Target="https://podminky.urs.cz/item/CS_URS_2021_01/723190251" TargetMode="External"/><Relationship Id="rId17" Type="http://schemas.openxmlformats.org/officeDocument/2006/relationships/hyperlink" Target="https://podminky.urs.cz/item/CS_URS_2021_01/733222103" TargetMode="External"/><Relationship Id="rId2" Type="http://schemas.openxmlformats.org/officeDocument/2006/relationships/hyperlink" Target="https://podminky.urs.cz/item/CS_URS_2021_01/721170975" TargetMode="External"/><Relationship Id="rId16" Type="http://schemas.openxmlformats.org/officeDocument/2006/relationships/hyperlink" Target="https://podminky.urs.cz/item/CS_URS_2021_01/726121001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1_01/997221559" TargetMode="External"/><Relationship Id="rId6" Type="http://schemas.openxmlformats.org/officeDocument/2006/relationships/hyperlink" Target="https://podminky.urs.cz/item/CS_URS_2021_01/722174023" TargetMode="External"/><Relationship Id="rId11" Type="http://schemas.openxmlformats.org/officeDocument/2006/relationships/hyperlink" Target="https://podminky.urs.cz/item/CS_URS_2021_01/723190107" TargetMode="External"/><Relationship Id="rId5" Type="http://schemas.openxmlformats.org/officeDocument/2006/relationships/hyperlink" Target="https://podminky.urs.cz/item/CS_URS_2021_01/721174025" TargetMode="External"/><Relationship Id="rId15" Type="http://schemas.openxmlformats.org/officeDocument/2006/relationships/hyperlink" Target="https://podminky.urs.cz/item/CS_URS_2021_01/725112022" TargetMode="External"/><Relationship Id="rId10" Type="http://schemas.openxmlformats.org/officeDocument/2006/relationships/hyperlink" Target="https://podminky.urs.cz/item/CS_URS_2021_01/722220161" TargetMode="External"/><Relationship Id="rId19" Type="http://schemas.openxmlformats.org/officeDocument/2006/relationships/hyperlink" Target="https://podminky.urs.cz/item/CS_URS_2021_01/735159220" TargetMode="External"/><Relationship Id="rId4" Type="http://schemas.openxmlformats.org/officeDocument/2006/relationships/hyperlink" Target="https://podminky.urs.cz/item/CS_URS_2021_01/721171915" TargetMode="External"/><Relationship Id="rId9" Type="http://schemas.openxmlformats.org/officeDocument/2006/relationships/hyperlink" Target="https://podminky.urs.cz/item/CS_URS_2021_01/722190901" TargetMode="External"/><Relationship Id="rId14" Type="http://schemas.openxmlformats.org/officeDocument/2006/relationships/hyperlink" Target="https://podminky.urs.cz/item/CS_URS_2021_01/7232311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7"/>
  <sheetViews>
    <sheetView showGridLines="0" topLeftCell="A24" zoomScaleNormal="100" workbookViewId="0">
      <selection activeCell="R53" sqref="R53"/>
    </sheetView>
  </sheetViews>
  <sheetFormatPr defaultColWidth="8.5703125" defaultRowHeight="10.199999999999999"/>
  <cols>
    <col min="1" max="1" width="8.28515625" style="15" customWidth="1"/>
    <col min="2" max="2" width="1.7109375" style="15" customWidth="1"/>
    <col min="3" max="3" width="4.140625" style="15" customWidth="1"/>
    <col min="4" max="33" width="2.7109375" style="15" customWidth="1"/>
    <col min="34" max="34" width="3.28515625" style="15" customWidth="1"/>
    <col min="35" max="35" width="31.7109375" style="15" customWidth="1"/>
    <col min="36" max="37" width="2.42578125" style="15" customWidth="1"/>
    <col min="38" max="38" width="8.28515625" style="15" customWidth="1"/>
    <col min="39" max="39" width="3.28515625" style="15" customWidth="1"/>
    <col min="40" max="40" width="13.28515625" style="15" customWidth="1"/>
    <col min="41" max="41" width="7.42578125" style="15" customWidth="1"/>
    <col min="42" max="42" width="4.140625" style="15" customWidth="1"/>
    <col min="43" max="43" width="15.7109375" style="15" customWidth="1"/>
    <col min="44" max="44" width="13.7109375" style="15" customWidth="1"/>
    <col min="45" max="47" width="25.85546875" style="15" hidden="1" customWidth="1"/>
    <col min="48" max="49" width="21.7109375" style="15" hidden="1" customWidth="1"/>
    <col min="50" max="51" width="25" style="15" hidden="1" customWidth="1"/>
    <col min="52" max="52" width="21.7109375" style="15" hidden="1" customWidth="1"/>
    <col min="53" max="53" width="19.140625" style="15" hidden="1" customWidth="1"/>
    <col min="54" max="54" width="25" style="15" hidden="1" customWidth="1"/>
    <col min="55" max="55" width="21.7109375" style="15" hidden="1" customWidth="1"/>
    <col min="56" max="56" width="19.140625" style="15" hidden="1" customWidth="1"/>
    <col min="57" max="57" width="66.42578125" style="15" customWidth="1"/>
    <col min="58" max="70" width="8.42578125" style="15"/>
    <col min="71" max="91" width="9.28515625" style="15" hidden="1" customWidth="1"/>
    <col min="92" max="1024" width="8.42578125" style="15"/>
  </cols>
  <sheetData>
    <row r="1" spans="1:74">
      <c r="A1" s="16" t="s">
        <v>0</v>
      </c>
      <c r="AZ1" s="16" t="s">
        <v>1</v>
      </c>
      <c r="BA1" s="16" t="s">
        <v>2</v>
      </c>
      <c r="BB1" s="16"/>
      <c r="BT1" s="16" t="s">
        <v>3</v>
      </c>
      <c r="BU1" s="16" t="s">
        <v>3</v>
      </c>
      <c r="BV1" s="16" t="s">
        <v>4</v>
      </c>
    </row>
    <row r="2" spans="1:74" ht="36.9" customHeight="1">
      <c r="AR2" s="14" t="s">
        <v>5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3" t="s">
        <v>14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20"/>
      <c r="BE5" s="12" t="s">
        <v>15</v>
      </c>
      <c r="BS5" s="17" t="s">
        <v>6</v>
      </c>
    </row>
    <row r="6" spans="1:74" ht="36.9" customHeight="1">
      <c r="B6" s="20"/>
      <c r="D6" s="25" t="s">
        <v>16</v>
      </c>
      <c r="K6" s="11" t="s">
        <v>17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20"/>
      <c r="BE6" s="12"/>
      <c r="BS6" s="17" t="s">
        <v>6</v>
      </c>
    </row>
    <row r="7" spans="1:74" ht="12" customHeight="1">
      <c r="B7" s="20"/>
      <c r="D7" s="26" t="s">
        <v>18</v>
      </c>
      <c r="K7" s="27"/>
      <c r="AK7" s="26" t="s">
        <v>19</v>
      </c>
      <c r="AN7" s="27"/>
      <c r="AR7" s="20"/>
      <c r="BE7" s="12"/>
      <c r="BS7" s="17" t="s">
        <v>6</v>
      </c>
    </row>
    <row r="8" spans="1:74" ht="12" customHeight="1">
      <c r="B8" s="20"/>
      <c r="D8" s="26" t="s">
        <v>20</v>
      </c>
      <c r="K8" s="27" t="s">
        <v>21</v>
      </c>
      <c r="AK8" s="26" t="s">
        <v>22</v>
      </c>
      <c r="AN8" s="28" t="s">
        <v>23</v>
      </c>
      <c r="AR8" s="20"/>
      <c r="BE8" s="12"/>
      <c r="BS8" s="17" t="s">
        <v>6</v>
      </c>
    </row>
    <row r="9" spans="1:74" ht="14.4" customHeight="1">
      <c r="B9" s="20"/>
      <c r="AR9" s="20"/>
      <c r="BE9" s="12"/>
      <c r="BS9" s="17" t="s">
        <v>6</v>
      </c>
    </row>
    <row r="10" spans="1:74" ht="12" customHeight="1">
      <c r="B10" s="20"/>
      <c r="D10" s="26" t="s">
        <v>24</v>
      </c>
      <c r="AK10" s="26" t="s">
        <v>25</v>
      </c>
      <c r="AN10" s="27"/>
      <c r="AR10" s="20"/>
      <c r="BE10" s="12"/>
      <c r="BS10" s="17" t="s">
        <v>6</v>
      </c>
    </row>
    <row r="11" spans="1:74" ht="18.45" customHeight="1">
      <c r="B11" s="20"/>
      <c r="E11" s="27" t="s">
        <v>26</v>
      </c>
      <c r="AK11" s="26" t="s">
        <v>27</v>
      </c>
      <c r="AN11" s="27"/>
      <c r="AR11" s="20"/>
      <c r="BE11" s="12"/>
      <c r="BS11" s="17" t="s">
        <v>6</v>
      </c>
    </row>
    <row r="12" spans="1:74" ht="6.9" customHeight="1">
      <c r="B12" s="20"/>
      <c r="AR12" s="20"/>
      <c r="BE12" s="12"/>
      <c r="BS12" s="17" t="s">
        <v>6</v>
      </c>
    </row>
    <row r="13" spans="1:74" ht="12" customHeight="1">
      <c r="B13" s="20"/>
      <c r="D13" s="26" t="s">
        <v>28</v>
      </c>
      <c r="AK13" s="26" t="s">
        <v>25</v>
      </c>
      <c r="AN13" s="29" t="s">
        <v>29</v>
      </c>
      <c r="AR13" s="20"/>
      <c r="BE13" s="12"/>
      <c r="BS13" s="17" t="s">
        <v>6</v>
      </c>
    </row>
    <row r="14" spans="1:74" ht="13.8">
      <c r="B14" s="20"/>
      <c r="E14" s="10" t="s">
        <v>29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6" t="s">
        <v>27</v>
      </c>
      <c r="AN14" s="29" t="s">
        <v>29</v>
      </c>
      <c r="AR14" s="20"/>
      <c r="BE14" s="12"/>
      <c r="BS14" s="17" t="s">
        <v>6</v>
      </c>
    </row>
    <row r="15" spans="1:74" ht="6.9" customHeight="1">
      <c r="B15" s="20"/>
      <c r="AR15" s="20"/>
      <c r="BE15" s="12"/>
      <c r="BS15" s="17" t="s">
        <v>3</v>
      </c>
    </row>
    <row r="16" spans="1:74" ht="12" customHeight="1">
      <c r="B16" s="20"/>
      <c r="D16" s="26" t="s">
        <v>30</v>
      </c>
      <c r="AK16" s="26" t="s">
        <v>25</v>
      </c>
      <c r="AN16" s="27"/>
      <c r="AR16" s="20"/>
      <c r="BE16" s="12"/>
      <c r="BS16" s="17" t="s">
        <v>3</v>
      </c>
    </row>
    <row r="17" spans="2:71" ht="18.45" customHeight="1">
      <c r="B17" s="20"/>
      <c r="E17" s="27" t="s">
        <v>21</v>
      </c>
      <c r="AK17" s="26" t="s">
        <v>27</v>
      </c>
      <c r="AN17" s="27"/>
      <c r="AR17" s="20"/>
      <c r="BE17" s="12"/>
      <c r="BS17" s="17" t="s">
        <v>31</v>
      </c>
    </row>
    <row r="18" spans="2:71" ht="6.9" customHeight="1">
      <c r="B18" s="20"/>
      <c r="AR18" s="20"/>
      <c r="BE18" s="12"/>
      <c r="BS18" s="17" t="s">
        <v>6</v>
      </c>
    </row>
    <row r="19" spans="2:71" ht="12" customHeight="1">
      <c r="B19" s="20"/>
      <c r="D19" s="26" t="s">
        <v>32</v>
      </c>
      <c r="AK19" s="26" t="s">
        <v>25</v>
      </c>
      <c r="AN19" s="27"/>
      <c r="AR19" s="20"/>
      <c r="BE19" s="12"/>
      <c r="BS19" s="17" t="s">
        <v>6</v>
      </c>
    </row>
    <row r="20" spans="2:71" ht="18.45" customHeight="1">
      <c r="B20" s="20"/>
      <c r="E20" s="27"/>
      <c r="AK20" s="26" t="s">
        <v>27</v>
      </c>
      <c r="AN20" s="27"/>
      <c r="AR20" s="20"/>
      <c r="BE20" s="12"/>
      <c r="BS20" s="17" t="s">
        <v>3</v>
      </c>
    </row>
    <row r="21" spans="2:71" ht="6.9" customHeight="1">
      <c r="B21" s="20"/>
      <c r="AR21" s="20"/>
      <c r="BE21" s="12"/>
    </row>
    <row r="22" spans="2:71" ht="12" customHeight="1">
      <c r="B22" s="20"/>
      <c r="D22" s="26" t="s">
        <v>33</v>
      </c>
      <c r="AR22" s="20"/>
      <c r="BE22" s="12"/>
    </row>
    <row r="23" spans="2:71" ht="47.25" customHeight="1">
      <c r="B23" s="20"/>
      <c r="E23" s="9" t="s">
        <v>34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20"/>
      <c r="BE23" s="12"/>
    </row>
    <row r="24" spans="2:71" ht="6.9" customHeight="1">
      <c r="B24" s="20"/>
      <c r="AR24" s="20"/>
      <c r="BE24" s="12"/>
    </row>
    <row r="25" spans="2:71" ht="6.9" customHeight="1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0"/>
      <c r="BE25" s="12"/>
    </row>
    <row r="26" spans="2:71" s="31" customFormat="1" ht="25.95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8">
        <f>ROUND(AG54,2)</f>
        <v>0</v>
      </c>
      <c r="AL26" s="8"/>
      <c r="AM26" s="8"/>
      <c r="AN26" s="8"/>
      <c r="AO26" s="8"/>
      <c r="AR26" s="32"/>
      <c r="BE26" s="12"/>
    </row>
    <row r="27" spans="2:71" s="31" customFormat="1" ht="6.9" customHeight="1">
      <c r="B27" s="32"/>
      <c r="AR27" s="32"/>
      <c r="BE27" s="12"/>
    </row>
    <row r="28" spans="2:71" s="31" customFormat="1" ht="13.8">
      <c r="B28" s="32"/>
      <c r="L28" s="7" t="s">
        <v>36</v>
      </c>
      <c r="M28" s="7"/>
      <c r="N28" s="7"/>
      <c r="O28" s="7"/>
      <c r="P28" s="7"/>
      <c r="W28" s="7" t="s">
        <v>37</v>
      </c>
      <c r="X28" s="7"/>
      <c r="Y28" s="7"/>
      <c r="Z28" s="7"/>
      <c r="AA28" s="7"/>
      <c r="AB28" s="7"/>
      <c r="AC28" s="7"/>
      <c r="AD28" s="7"/>
      <c r="AE28" s="7"/>
      <c r="AK28" s="7" t="s">
        <v>38</v>
      </c>
      <c r="AL28" s="7"/>
      <c r="AM28" s="7"/>
      <c r="AN28" s="7"/>
      <c r="AO28" s="7"/>
      <c r="AR28" s="32"/>
      <c r="BE28" s="12"/>
    </row>
    <row r="29" spans="2:71" s="35" customFormat="1" ht="14.4" customHeight="1">
      <c r="B29" s="36"/>
      <c r="D29" s="26" t="s">
        <v>39</v>
      </c>
      <c r="F29" s="26" t="s">
        <v>40</v>
      </c>
      <c r="L29" s="6">
        <v>0.21</v>
      </c>
      <c r="M29" s="6"/>
      <c r="N29" s="6"/>
      <c r="O29" s="6"/>
      <c r="P29" s="6"/>
      <c r="W29" s="5">
        <f>ROUND(AZ54,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ROUND(AV54, 2)</f>
        <v>0</v>
      </c>
      <c r="AL29" s="5"/>
      <c r="AM29" s="5"/>
      <c r="AN29" s="5"/>
      <c r="AO29" s="5"/>
      <c r="AR29" s="36"/>
      <c r="BE29" s="12"/>
    </row>
    <row r="30" spans="2:71" s="35" customFormat="1" ht="14.4" customHeight="1">
      <c r="B30" s="36"/>
      <c r="F30" s="26" t="s">
        <v>41</v>
      </c>
      <c r="L30" s="6">
        <v>0.15</v>
      </c>
      <c r="M30" s="6"/>
      <c r="N30" s="6"/>
      <c r="O30" s="6"/>
      <c r="P30" s="6"/>
      <c r="W30" s="5">
        <f>ROUND(BA54,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ROUND(AW54, 2)</f>
        <v>0</v>
      </c>
      <c r="AL30" s="5"/>
      <c r="AM30" s="5"/>
      <c r="AN30" s="5"/>
      <c r="AO30" s="5"/>
      <c r="AR30" s="36"/>
      <c r="BE30" s="12"/>
    </row>
    <row r="31" spans="2:71" s="35" customFormat="1" ht="14.4" hidden="1" customHeight="1">
      <c r="B31" s="36"/>
      <c r="F31" s="26" t="s">
        <v>42</v>
      </c>
      <c r="L31" s="6">
        <v>0.21</v>
      </c>
      <c r="M31" s="6"/>
      <c r="N31" s="6"/>
      <c r="O31" s="6"/>
      <c r="P31" s="6"/>
      <c r="W31" s="5">
        <f>ROUND(BB54,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2:71" s="35" customFormat="1" ht="14.4" hidden="1" customHeight="1">
      <c r="B32" s="36"/>
      <c r="F32" s="26" t="s">
        <v>43</v>
      </c>
      <c r="L32" s="6">
        <v>0.15</v>
      </c>
      <c r="M32" s="6"/>
      <c r="N32" s="6"/>
      <c r="O32" s="6"/>
      <c r="P32" s="6"/>
      <c r="W32" s="5">
        <f>ROUND(BC54,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2:44" s="35" customFormat="1" ht="14.4" hidden="1" customHeight="1">
      <c r="B33" s="36"/>
      <c r="F33" s="26" t="s">
        <v>44</v>
      </c>
      <c r="L33" s="6">
        <v>0</v>
      </c>
      <c r="M33" s="6"/>
      <c r="N33" s="6"/>
      <c r="O33" s="6"/>
      <c r="P33" s="6"/>
      <c r="W33" s="5">
        <f>ROUND(BD54,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</row>
    <row r="34" spans="2:44" s="31" customFormat="1" ht="6.9" customHeight="1">
      <c r="B34" s="32"/>
      <c r="AR34" s="32"/>
    </row>
    <row r="35" spans="2:44" s="31" customFormat="1" ht="25.95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4" t="s">
        <v>47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2"/>
    </row>
    <row r="36" spans="2:44" s="31" customFormat="1" ht="6.9" customHeight="1">
      <c r="B36" s="32"/>
      <c r="AR36" s="32"/>
    </row>
    <row r="37" spans="2:44" s="3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3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31" customFormat="1" ht="24.9" customHeight="1">
      <c r="B42" s="32"/>
      <c r="C42" s="21" t="s">
        <v>48</v>
      </c>
      <c r="AR42" s="32"/>
    </row>
    <row r="43" spans="2:44" s="31" customFormat="1" ht="6.9" customHeight="1">
      <c r="B43" s="32"/>
      <c r="AR43" s="32"/>
    </row>
    <row r="44" spans="2:44" s="45" customFormat="1" ht="12" customHeight="1">
      <c r="B44" s="46"/>
      <c r="C44" s="26" t="s">
        <v>13</v>
      </c>
      <c r="L44" s="45" t="str">
        <f>K5</f>
        <v>11312021037_a_VZ</v>
      </c>
      <c r="AR44" s="46"/>
    </row>
    <row r="45" spans="2:44" s="47" customFormat="1" ht="36.9" customHeight="1">
      <c r="B45" s="48"/>
      <c r="C45" s="49" t="s">
        <v>16</v>
      </c>
      <c r="L45" s="2" t="str">
        <f>K6</f>
        <v>Rekonstrukce bytu 3+1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R45" s="48"/>
    </row>
    <row r="46" spans="2:44" s="31" customFormat="1" ht="6.9" customHeight="1">
      <c r="B46" s="32"/>
      <c r="AR46" s="32"/>
    </row>
    <row r="47" spans="2:44" s="31" customFormat="1" ht="12" customHeight="1">
      <c r="B47" s="32"/>
      <c r="C47" s="26" t="s">
        <v>20</v>
      </c>
      <c r="L47" s="50" t="str">
        <f>IF(K8="","",K8)</f>
        <v xml:space="preserve"> </v>
      </c>
      <c r="AI47" s="26" t="s">
        <v>22</v>
      </c>
      <c r="AM47" s="1" t="str">
        <f>IF(AN8= "","",AN8)</f>
        <v>23.8.2021</v>
      </c>
      <c r="AN47" s="1"/>
      <c r="AR47" s="32"/>
    </row>
    <row r="48" spans="2:44" s="31" customFormat="1" ht="6.9" customHeight="1">
      <c r="B48" s="32"/>
      <c r="AR48" s="32"/>
    </row>
    <row r="49" spans="1:90" s="31" customFormat="1" ht="15.15" customHeight="1">
      <c r="B49" s="32"/>
      <c r="C49" s="26" t="s">
        <v>24</v>
      </c>
      <c r="L49" s="45" t="str">
        <f>IF(E11= "","",E11)</f>
        <v>Město Habartov</v>
      </c>
      <c r="AI49" s="26" t="s">
        <v>30</v>
      </c>
      <c r="AM49" s="169" t="str">
        <f>IF(E17="","",E17)</f>
        <v xml:space="preserve"> </v>
      </c>
      <c r="AN49" s="169"/>
      <c r="AO49" s="169"/>
      <c r="AP49" s="169"/>
      <c r="AR49" s="32"/>
      <c r="AS49" s="170" t="s">
        <v>49</v>
      </c>
      <c r="AT49" s="17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31" customFormat="1" ht="15.15" customHeight="1">
      <c r="B50" s="32"/>
      <c r="C50" s="26" t="s">
        <v>28</v>
      </c>
      <c r="L50" s="45" t="str">
        <f>IF(E14= "Vyplň údaj","",E14)</f>
        <v/>
      </c>
      <c r="AI50" s="26" t="s">
        <v>32</v>
      </c>
      <c r="AM50" s="169" t="str">
        <f>IF(E20="","",E20)</f>
        <v/>
      </c>
      <c r="AN50" s="169"/>
      <c r="AO50" s="169"/>
      <c r="AP50" s="169"/>
      <c r="AR50" s="32"/>
      <c r="AS50" s="170"/>
      <c r="AT50" s="170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31" customFormat="1" ht="10.8" customHeight="1">
      <c r="B51" s="32"/>
      <c r="AR51" s="32"/>
      <c r="AS51" s="170"/>
      <c r="AT51" s="170"/>
      <c r="AU51" s="53"/>
      <c r="AV51" s="53"/>
      <c r="AW51" s="53"/>
      <c r="AX51" s="53"/>
      <c r="AY51" s="53"/>
      <c r="AZ51" s="53"/>
      <c r="BA51" s="53"/>
      <c r="BB51" s="53"/>
      <c r="BC51" s="53"/>
      <c r="BD51" s="54"/>
    </row>
    <row r="52" spans="1:90" s="31" customFormat="1" ht="29.25" customHeight="1">
      <c r="B52" s="32"/>
      <c r="C52" s="171" t="s">
        <v>50</v>
      </c>
      <c r="D52" s="171"/>
      <c r="E52" s="171"/>
      <c r="F52" s="171"/>
      <c r="G52" s="171"/>
      <c r="H52" s="55"/>
      <c r="I52" s="172" t="s">
        <v>51</v>
      </c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3" t="s">
        <v>52</v>
      </c>
      <c r="AH52" s="173"/>
      <c r="AI52" s="173"/>
      <c r="AJ52" s="173"/>
      <c r="AK52" s="173"/>
      <c r="AL52" s="173"/>
      <c r="AM52" s="173"/>
      <c r="AN52" s="172" t="s">
        <v>53</v>
      </c>
      <c r="AO52" s="172"/>
      <c r="AP52" s="172"/>
      <c r="AQ52" s="56" t="s">
        <v>54</v>
      </c>
      <c r="AR52" s="32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</row>
    <row r="53" spans="1:90" s="31" customFormat="1" ht="10.8" customHeight="1">
      <c r="B53" s="32"/>
      <c r="AR53" s="32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0" s="61" customFormat="1" ht="32.4" customHeight="1">
      <c r="B54" s="62"/>
      <c r="C54" s="63" t="s">
        <v>67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174">
        <f>ROUND(AG55,2)</f>
        <v>0</v>
      </c>
      <c r="AH54" s="174"/>
      <c r="AI54" s="174"/>
      <c r="AJ54" s="174"/>
      <c r="AK54" s="174"/>
      <c r="AL54" s="174"/>
      <c r="AM54" s="174"/>
      <c r="AN54" s="175">
        <f>SUM(AG54,AT54)</f>
        <v>0</v>
      </c>
      <c r="AO54" s="175"/>
      <c r="AP54" s="175"/>
      <c r="AQ54" s="65"/>
      <c r="AR54" s="62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68</v>
      </c>
      <c r="BT54" s="70" t="s">
        <v>69</v>
      </c>
      <c r="BV54" s="70" t="s">
        <v>70</v>
      </c>
      <c r="BW54" s="70" t="s">
        <v>4</v>
      </c>
      <c r="BX54" s="70" t="s">
        <v>71</v>
      </c>
      <c r="CL54" s="70"/>
    </row>
    <row r="55" spans="1:90" s="80" customFormat="1" ht="37.5" customHeight="1">
      <c r="A55" s="71" t="s">
        <v>72</v>
      </c>
      <c r="B55" s="72"/>
      <c r="C55" s="73"/>
      <c r="D55" s="176" t="s">
        <v>14</v>
      </c>
      <c r="E55" s="176"/>
      <c r="F55" s="176"/>
      <c r="G55" s="176"/>
      <c r="H55" s="176"/>
      <c r="I55" s="74"/>
      <c r="J55" s="176" t="s">
        <v>17</v>
      </c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7">
        <f>'11312021037_a_VZ - Rekons...'!J28</f>
        <v>0</v>
      </c>
      <c r="AH55" s="177"/>
      <c r="AI55" s="177"/>
      <c r="AJ55" s="177"/>
      <c r="AK55" s="177"/>
      <c r="AL55" s="177"/>
      <c r="AM55" s="177"/>
      <c r="AN55" s="177">
        <f>SUM(AG55,AT55)</f>
        <v>0</v>
      </c>
      <c r="AO55" s="177"/>
      <c r="AP55" s="177"/>
      <c r="AQ55" s="75" t="s">
        <v>73</v>
      </c>
      <c r="AR55" s="72"/>
      <c r="AS55" s="76">
        <v>0</v>
      </c>
      <c r="AT55" s="77">
        <f>ROUND(SUM(AV55:AW55),2)</f>
        <v>0</v>
      </c>
      <c r="AU55" s="78">
        <f>'11312021037_a_VZ - Rekons...'!P96</f>
        <v>0</v>
      </c>
      <c r="AV55" s="77">
        <f>'11312021037_a_VZ - Rekons...'!J31</f>
        <v>0</v>
      </c>
      <c r="AW55" s="77">
        <f>'11312021037_a_VZ - Rekons...'!J32</f>
        <v>0</v>
      </c>
      <c r="AX55" s="77">
        <f>'11312021037_a_VZ - Rekons...'!J33</f>
        <v>0</v>
      </c>
      <c r="AY55" s="77">
        <f>'11312021037_a_VZ - Rekons...'!J34</f>
        <v>0</v>
      </c>
      <c r="AZ55" s="77">
        <f>'11312021037_a_VZ - Rekons...'!F31</f>
        <v>0</v>
      </c>
      <c r="BA55" s="77">
        <f>'11312021037_a_VZ - Rekons...'!F32</f>
        <v>0</v>
      </c>
      <c r="BB55" s="77">
        <f>'11312021037_a_VZ - Rekons...'!F33</f>
        <v>0</v>
      </c>
      <c r="BC55" s="77">
        <f>'11312021037_a_VZ - Rekons...'!F34</f>
        <v>0</v>
      </c>
      <c r="BD55" s="79">
        <f>'11312021037_a_VZ - Rekons...'!F35</f>
        <v>0</v>
      </c>
      <c r="BT55" s="81" t="s">
        <v>74</v>
      </c>
      <c r="BU55" s="81" t="s">
        <v>75</v>
      </c>
      <c r="BV55" s="81" t="s">
        <v>70</v>
      </c>
      <c r="BW55" s="81" t="s">
        <v>4</v>
      </c>
      <c r="BX55" s="81" t="s">
        <v>71</v>
      </c>
      <c r="CL55" s="81"/>
    </row>
    <row r="56" spans="1:90" s="31" customFormat="1" ht="30" customHeight="1">
      <c r="B56" s="32"/>
      <c r="AR56" s="32"/>
    </row>
    <row r="57" spans="1:90" s="31" customFormat="1" ht="6.9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mergeCells count="42">
    <mergeCell ref="D55:H55"/>
    <mergeCell ref="J55:AF55"/>
    <mergeCell ref="AG55:AM55"/>
    <mergeCell ref="AN55:AP55"/>
    <mergeCell ref="C52:G52"/>
    <mergeCell ref="I52:AF52"/>
    <mergeCell ref="AG52:AM52"/>
    <mergeCell ref="AN52:AP52"/>
    <mergeCell ref="AG54:AM54"/>
    <mergeCell ref="AN54:AP54"/>
    <mergeCell ref="L45:AO45"/>
    <mergeCell ref="AM47:AN47"/>
    <mergeCell ref="AM49:AP49"/>
    <mergeCell ref="AS49:AT51"/>
    <mergeCell ref="AM50:AP5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55" location="'11312021037_a_VZ - Rekons...'!C2" display="/" xr:uid="{00000000-0004-0000-0000-000000000000}"/>
  </hyperlinks>
  <pageMargins left="0.39374999999999999" right="0.39374999999999999" top="0.39374999999999999" bottom="0.39374999999999999" header="0.51180555555555496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MJ275"/>
  <sheetViews>
    <sheetView showGridLines="0" tabSelected="1" zoomScale="70" zoomScaleNormal="70" workbookViewId="0">
      <selection activeCell="F246" sqref="F246"/>
    </sheetView>
  </sheetViews>
  <sheetFormatPr defaultColWidth="8.5703125" defaultRowHeight="10.199999999999999"/>
  <cols>
    <col min="1" max="1" width="8.28515625" style="15" customWidth="1"/>
    <col min="2" max="2" width="1.140625" style="15" customWidth="1"/>
    <col min="3" max="3" width="4.140625" style="15" customWidth="1"/>
    <col min="4" max="4" width="4.28515625" style="15" customWidth="1"/>
    <col min="5" max="5" width="17.140625" style="15" customWidth="1"/>
    <col min="6" max="6" width="100.85546875" style="15" customWidth="1"/>
    <col min="7" max="7" width="7.42578125" style="15" customWidth="1"/>
    <col min="8" max="8" width="14" style="15" customWidth="1"/>
    <col min="9" max="9" width="15.85546875" style="15" customWidth="1"/>
    <col min="10" max="11" width="22.28515625" style="15" customWidth="1"/>
    <col min="12" max="12" width="9.28515625" style="15" customWidth="1"/>
    <col min="13" max="13" width="10.85546875" style="15" hidden="1" customWidth="1"/>
    <col min="14" max="14" width="9.28515625" style="15" hidden="1" customWidth="1"/>
    <col min="15" max="20" width="14.140625" style="15" hidden="1" customWidth="1"/>
    <col min="21" max="21" width="16.28515625" style="15" hidden="1" customWidth="1"/>
    <col min="22" max="22" width="12.28515625" style="15" customWidth="1"/>
    <col min="23" max="23" width="16.28515625" style="15" customWidth="1"/>
    <col min="24" max="24" width="12.28515625" style="15" customWidth="1"/>
    <col min="25" max="25" width="15" style="15" customWidth="1"/>
    <col min="26" max="26" width="11" style="15" customWidth="1"/>
    <col min="27" max="27" width="15" style="15" customWidth="1"/>
    <col min="28" max="28" width="16.28515625" style="15" customWidth="1"/>
    <col min="29" max="29" width="11" style="15" customWidth="1"/>
    <col min="30" max="30" width="15" style="15" customWidth="1"/>
    <col min="31" max="31" width="16.28515625" style="15" customWidth="1"/>
    <col min="32" max="43" width="8.42578125" style="15"/>
    <col min="44" max="65" width="9.28515625" style="15" hidden="1" customWidth="1"/>
    <col min="66" max="1024" width="8.42578125" style="15"/>
  </cols>
  <sheetData>
    <row r="2" spans="2:56" ht="36.9" customHeight="1">
      <c r="L2" s="14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7" t="s">
        <v>4</v>
      </c>
      <c r="AZ2" s="82" t="s">
        <v>76</v>
      </c>
      <c r="BA2" s="82" t="s">
        <v>77</v>
      </c>
      <c r="BB2" s="82"/>
      <c r="BC2" s="82" t="s">
        <v>78</v>
      </c>
      <c r="BD2" s="82" t="s">
        <v>79</v>
      </c>
    </row>
    <row r="3" spans="2:56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  <c r="AZ3" s="82" t="s">
        <v>80</v>
      </c>
      <c r="BA3" s="82" t="s">
        <v>81</v>
      </c>
      <c r="BB3" s="82"/>
      <c r="BC3" s="82" t="s">
        <v>82</v>
      </c>
      <c r="BD3" s="82" t="s">
        <v>79</v>
      </c>
    </row>
    <row r="4" spans="2:56" ht="24.9" hidden="1" customHeight="1">
      <c r="B4" s="20"/>
      <c r="D4" s="21" t="s">
        <v>83</v>
      </c>
      <c r="L4" s="20"/>
      <c r="M4" s="83" t="s">
        <v>10</v>
      </c>
      <c r="AT4" s="17" t="s">
        <v>3</v>
      </c>
      <c r="AZ4" s="82" t="s">
        <v>84</v>
      </c>
      <c r="BA4" s="82" t="s">
        <v>84</v>
      </c>
      <c r="BB4" s="82"/>
      <c r="BC4" s="82" t="s">
        <v>85</v>
      </c>
      <c r="BD4" s="82" t="s">
        <v>79</v>
      </c>
    </row>
    <row r="5" spans="2:56" ht="6.9" hidden="1" customHeight="1">
      <c r="B5" s="20"/>
      <c r="L5" s="20"/>
      <c r="AZ5" s="82" t="s">
        <v>86</v>
      </c>
      <c r="BA5" s="82" t="s">
        <v>87</v>
      </c>
      <c r="BB5" s="82" t="s">
        <v>88</v>
      </c>
      <c r="BC5" s="82" t="s">
        <v>89</v>
      </c>
      <c r="BD5" s="82" t="s">
        <v>79</v>
      </c>
    </row>
    <row r="6" spans="2:56" s="31" customFormat="1" ht="12" hidden="1" customHeight="1">
      <c r="B6" s="32"/>
      <c r="D6" s="26" t="s">
        <v>16</v>
      </c>
      <c r="L6" s="32"/>
      <c r="AZ6" s="82" t="s">
        <v>77</v>
      </c>
      <c r="BA6" s="82" t="s">
        <v>90</v>
      </c>
      <c r="BB6" s="82" t="s">
        <v>88</v>
      </c>
      <c r="BC6" s="82" t="s">
        <v>91</v>
      </c>
      <c r="BD6" s="82" t="s">
        <v>79</v>
      </c>
    </row>
    <row r="7" spans="2:56" s="31" customFormat="1" ht="16.5" hidden="1" customHeight="1">
      <c r="B7" s="32"/>
      <c r="E7" s="2" t="s">
        <v>17</v>
      </c>
      <c r="F7" s="2"/>
      <c r="G7" s="2"/>
      <c r="H7" s="2"/>
      <c r="L7" s="32"/>
      <c r="AZ7" s="82" t="s">
        <v>81</v>
      </c>
      <c r="BA7" s="82" t="s">
        <v>92</v>
      </c>
      <c r="BB7" s="82" t="s">
        <v>88</v>
      </c>
      <c r="BC7" s="82" t="s">
        <v>93</v>
      </c>
      <c r="BD7" s="82" t="s">
        <v>79</v>
      </c>
    </row>
    <row r="8" spans="2:56" s="31" customFormat="1" hidden="1">
      <c r="B8" s="32"/>
      <c r="L8" s="32"/>
      <c r="AZ8" s="82" t="s">
        <v>94</v>
      </c>
      <c r="BA8" s="82" t="s">
        <v>95</v>
      </c>
      <c r="BB8" s="82" t="s">
        <v>88</v>
      </c>
      <c r="BC8" s="82" t="s">
        <v>96</v>
      </c>
      <c r="BD8" s="82" t="s">
        <v>79</v>
      </c>
    </row>
    <row r="9" spans="2:56" s="31" customFormat="1" ht="12" hidden="1" customHeight="1">
      <c r="B9" s="32"/>
      <c r="D9" s="26" t="s">
        <v>18</v>
      </c>
      <c r="F9" s="27"/>
      <c r="I9" s="26" t="s">
        <v>19</v>
      </c>
      <c r="J9" s="27"/>
      <c r="L9" s="32"/>
      <c r="AZ9" s="82" t="s">
        <v>97</v>
      </c>
      <c r="BA9" s="82" t="s">
        <v>98</v>
      </c>
      <c r="BB9" s="82" t="s">
        <v>88</v>
      </c>
      <c r="BC9" s="82" t="s">
        <v>99</v>
      </c>
      <c r="BD9" s="82" t="s">
        <v>79</v>
      </c>
    </row>
    <row r="10" spans="2:56" s="31" customFormat="1" ht="12" hidden="1" customHeight="1">
      <c r="B10" s="32"/>
      <c r="D10" s="26" t="s">
        <v>20</v>
      </c>
      <c r="F10" s="27" t="s">
        <v>21</v>
      </c>
      <c r="I10" s="26" t="s">
        <v>22</v>
      </c>
      <c r="J10" s="84" t="str">
        <f>'Rekapitulace stavby'!AN8</f>
        <v>23.8.2021</v>
      </c>
      <c r="L10" s="32"/>
    </row>
    <row r="11" spans="2:56" s="31" customFormat="1" ht="10.8" hidden="1" customHeight="1">
      <c r="B11" s="32"/>
      <c r="L11" s="32"/>
    </row>
    <row r="12" spans="2:56" s="31" customFormat="1" ht="12" hidden="1" customHeight="1">
      <c r="B12" s="32"/>
      <c r="D12" s="26" t="s">
        <v>24</v>
      </c>
      <c r="I12" s="26" t="s">
        <v>25</v>
      </c>
      <c r="J12" s="27"/>
      <c r="L12" s="32"/>
    </row>
    <row r="13" spans="2:56" s="31" customFormat="1" ht="18" hidden="1" customHeight="1">
      <c r="B13" s="32"/>
      <c r="E13" s="27" t="s">
        <v>26</v>
      </c>
      <c r="I13" s="26" t="s">
        <v>27</v>
      </c>
      <c r="J13" s="27"/>
      <c r="L13" s="32"/>
    </row>
    <row r="14" spans="2:56" s="31" customFormat="1" ht="6.9" hidden="1" customHeight="1">
      <c r="B14" s="32"/>
      <c r="L14" s="32"/>
    </row>
    <row r="15" spans="2:56" s="31" customFormat="1" ht="12" hidden="1" customHeight="1">
      <c r="B15" s="32"/>
      <c r="D15" s="26" t="s">
        <v>28</v>
      </c>
      <c r="I15" s="26" t="s">
        <v>25</v>
      </c>
      <c r="J15" s="28" t="str">
        <f>'Rekapitulace stavby'!AN13</f>
        <v>Vyplň údaj</v>
      </c>
      <c r="L15" s="32"/>
    </row>
    <row r="16" spans="2:56" s="31" customFormat="1" ht="18" hidden="1" customHeight="1">
      <c r="B16" s="32"/>
      <c r="E16" s="178" t="str">
        <f>'Rekapitulace stavby'!E14</f>
        <v>Vyplň údaj</v>
      </c>
      <c r="F16" s="178"/>
      <c r="G16" s="178"/>
      <c r="H16" s="178"/>
      <c r="I16" s="26" t="s">
        <v>27</v>
      </c>
      <c r="J16" s="28" t="str">
        <f>'Rekapitulace stavby'!AN14</f>
        <v>Vyplň údaj</v>
      </c>
      <c r="L16" s="32"/>
    </row>
    <row r="17" spans="2:12" s="31" customFormat="1" ht="6.9" hidden="1" customHeight="1">
      <c r="B17" s="32"/>
      <c r="L17" s="32"/>
    </row>
    <row r="18" spans="2:12" s="31" customFormat="1" ht="12" hidden="1" customHeight="1">
      <c r="B18" s="32"/>
      <c r="D18" s="26" t="s">
        <v>30</v>
      </c>
      <c r="I18" s="26" t="s">
        <v>25</v>
      </c>
      <c r="J18" s="27" t="str">
        <f>IF('Rekapitulace stavby'!AN16="","",'Rekapitulace stavby'!AN16)</f>
        <v/>
      </c>
      <c r="L18" s="32"/>
    </row>
    <row r="19" spans="2:12" s="31" customFormat="1" ht="18" hidden="1" customHeight="1">
      <c r="B19" s="32"/>
      <c r="E19" s="27" t="str">
        <f>IF('Rekapitulace stavby'!E17="","",'Rekapitulace stavby'!E17)</f>
        <v xml:space="preserve"> </v>
      </c>
      <c r="I19" s="26" t="s">
        <v>27</v>
      </c>
      <c r="J19" s="27" t="str">
        <f>IF('Rekapitulace stavby'!AN17="","",'Rekapitulace stavby'!AN17)</f>
        <v/>
      </c>
      <c r="L19" s="32"/>
    </row>
    <row r="20" spans="2:12" s="31" customFormat="1" ht="6.9" hidden="1" customHeight="1">
      <c r="B20" s="32"/>
      <c r="L20" s="32"/>
    </row>
    <row r="21" spans="2:12" s="31" customFormat="1" ht="12" hidden="1" customHeight="1">
      <c r="B21" s="32"/>
      <c r="D21" s="26" t="s">
        <v>32</v>
      </c>
      <c r="I21" s="26" t="s">
        <v>25</v>
      </c>
      <c r="J21" s="27"/>
      <c r="L21" s="32"/>
    </row>
    <row r="22" spans="2:12" s="31" customFormat="1" ht="18" hidden="1" customHeight="1">
      <c r="B22" s="32"/>
      <c r="E22" s="27" t="s">
        <v>100</v>
      </c>
      <c r="I22" s="26" t="s">
        <v>27</v>
      </c>
      <c r="J22" s="27"/>
      <c r="L22" s="32"/>
    </row>
    <row r="23" spans="2:12" s="31" customFormat="1" ht="6.9" hidden="1" customHeight="1">
      <c r="B23" s="32"/>
      <c r="L23" s="32"/>
    </row>
    <row r="24" spans="2:12" s="31" customFormat="1" ht="12" hidden="1" customHeight="1">
      <c r="B24" s="32"/>
      <c r="D24" s="26" t="s">
        <v>33</v>
      </c>
      <c r="L24" s="32"/>
    </row>
    <row r="25" spans="2:12" s="85" customFormat="1" ht="47.25" hidden="1" customHeight="1">
      <c r="B25" s="86"/>
      <c r="E25" s="9" t="s">
        <v>34</v>
      </c>
      <c r="F25" s="9"/>
      <c r="G25" s="9"/>
      <c r="H25" s="9"/>
      <c r="L25" s="86"/>
    </row>
    <row r="26" spans="2:12" s="31" customFormat="1" ht="6.9" hidden="1" customHeight="1">
      <c r="B26" s="32"/>
      <c r="L26" s="32"/>
    </row>
    <row r="27" spans="2:12" s="31" customFormat="1" ht="6.9" hidden="1" customHeight="1">
      <c r="B27" s="32"/>
      <c r="D27" s="51"/>
      <c r="E27" s="51"/>
      <c r="F27" s="51"/>
      <c r="G27" s="51"/>
      <c r="H27" s="51"/>
      <c r="I27" s="51"/>
      <c r="J27" s="51"/>
      <c r="K27" s="51"/>
      <c r="L27" s="32"/>
    </row>
    <row r="28" spans="2:12" s="31" customFormat="1" ht="25.5" hidden="1" customHeight="1">
      <c r="B28" s="32"/>
      <c r="D28" s="87" t="s">
        <v>35</v>
      </c>
      <c r="J28" s="88">
        <f>ROUND(J96, 2)</f>
        <v>0</v>
      </c>
      <c r="L28" s="32"/>
    </row>
    <row r="29" spans="2:12" s="31" customFormat="1" ht="6.9" hidden="1" customHeight="1">
      <c r="B29" s="32"/>
      <c r="D29" s="51"/>
      <c r="E29" s="51"/>
      <c r="F29" s="51"/>
      <c r="G29" s="51"/>
      <c r="H29" s="51"/>
      <c r="I29" s="51"/>
      <c r="J29" s="51"/>
      <c r="K29" s="51"/>
      <c r="L29" s="32"/>
    </row>
    <row r="30" spans="2:12" s="31" customFormat="1" ht="14.4" hidden="1" customHeight="1">
      <c r="B30" s="32"/>
      <c r="F30" s="89" t="s">
        <v>37</v>
      </c>
      <c r="I30" s="89" t="s">
        <v>36</v>
      </c>
      <c r="J30" s="89" t="s">
        <v>38</v>
      </c>
      <c r="L30" s="32"/>
    </row>
    <row r="31" spans="2:12" s="31" customFormat="1" ht="14.4" hidden="1" customHeight="1">
      <c r="B31" s="32"/>
      <c r="D31" s="90" t="s">
        <v>39</v>
      </c>
      <c r="E31" s="26" t="s">
        <v>40</v>
      </c>
      <c r="F31" s="91">
        <f>ROUND((SUM(BE96:BE274)),  2)</f>
        <v>0</v>
      </c>
      <c r="I31" s="92">
        <v>0.21</v>
      </c>
      <c r="J31" s="91">
        <f>ROUND(((SUM(BE96:BE274))*I31),  2)</f>
        <v>0</v>
      </c>
      <c r="L31" s="32"/>
    </row>
    <row r="32" spans="2:12" s="31" customFormat="1" ht="14.4" hidden="1" customHeight="1">
      <c r="B32" s="32"/>
      <c r="E32" s="26" t="s">
        <v>41</v>
      </c>
      <c r="F32" s="91">
        <f>ROUND((SUM(BF96:BF274)),  2)</f>
        <v>0</v>
      </c>
      <c r="I32" s="92">
        <v>0.15</v>
      </c>
      <c r="J32" s="91">
        <f>ROUND(((SUM(BF96:BF274))*I32),  2)</f>
        <v>0</v>
      </c>
      <c r="L32" s="32"/>
    </row>
    <row r="33" spans="2:12" s="31" customFormat="1" ht="14.4" hidden="1" customHeight="1">
      <c r="B33" s="32"/>
      <c r="E33" s="26" t="s">
        <v>42</v>
      </c>
      <c r="F33" s="91">
        <f>ROUND((SUM(BG96:BG274)),  2)</f>
        <v>0</v>
      </c>
      <c r="I33" s="92">
        <v>0.21</v>
      </c>
      <c r="J33" s="91">
        <f>0</f>
        <v>0</v>
      </c>
      <c r="L33" s="32"/>
    </row>
    <row r="34" spans="2:12" s="31" customFormat="1" ht="14.4" hidden="1" customHeight="1">
      <c r="B34" s="32"/>
      <c r="E34" s="26" t="s">
        <v>43</v>
      </c>
      <c r="F34" s="91">
        <f>ROUND((SUM(BH96:BH274)),  2)</f>
        <v>0</v>
      </c>
      <c r="I34" s="92">
        <v>0.15</v>
      </c>
      <c r="J34" s="91">
        <f>0</f>
        <v>0</v>
      </c>
      <c r="L34" s="32"/>
    </row>
    <row r="35" spans="2:12" s="31" customFormat="1" ht="14.4" hidden="1" customHeight="1">
      <c r="B35" s="32"/>
      <c r="E35" s="26" t="s">
        <v>44</v>
      </c>
      <c r="F35" s="91">
        <f>ROUND((SUM(BI96:BI274)),  2)</f>
        <v>0</v>
      </c>
      <c r="I35" s="92">
        <v>0</v>
      </c>
      <c r="J35" s="91">
        <f>0</f>
        <v>0</v>
      </c>
      <c r="L35" s="32"/>
    </row>
    <row r="36" spans="2:12" s="31" customFormat="1" ht="6.9" hidden="1" customHeight="1">
      <c r="B36" s="32"/>
      <c r="L36" s="32"/>
    </row>
    <row r="37" spans="2:12" s="31" customFormat="1" ht="25.5" hidden="1" customHeight="1">
      <c r="B37" s="32"/>
      <c r="C37" s="93"/>
      <c r="D37" s="94" t="s">
        <v>45</v>
      </c>
      <c r="E37" s="55"/>
      <c r="F37" s="55"/>
      <c r="G37" s="95" t="s">
        <v>46</v>
      </c>
      <c r="H37" s="96" t="s">
        <v>47</v>
      </c>
      <c r="I37" s="55"/>
      <c r="J37" s="97">
        <f>SUM(J28:J35)</f>
        <v>0</v>
      </c>
      <c r="K37" s="98"/>
      <c r="L37" s="32"/>
    </row>
    <row r="38" spans="2:12" s="31" customFormat="1" ht="14.4" hidden="1" customHeight="1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32"/>
    </row>
    <row r="39" spans="2:12" hidden="1"/>
    <row r="40" spans="2:12" hidden="1"/>
    <row r="41" spans="2:12" hidden="1"/>
    <row r="42" spans="2:12" s="31" customFormat="1" ht="6.9" hidden="1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2"/>
    </row>
    <row r="43" spans="2:12" s="31" customFormat="1" ht="24.9" hidden="1" customHeight="1">
      <c r="B43" s="32"/>
      <c r="C43" s="21" t="s">
        <v>101</v>
      </c>
      <c r="L43" s="32"/>
    </row>
    <row r="44" spans="2:12" s="31" customFormat="1" ht="6.9" hidden="1" customHeight="1">
      <c r="B44" s="32"/>
      <c r="L44" s="32"/>
    </row>
    <row r="45" spans="2:12" s="31" customFormat="1" ht="12" hidden="1" customHeight="1">
      <c r="B45" s="32"/>
      <c r="C45" s="26" t="s">
        <v>16</v>
      </c>
      <c r="L45" s="32"/>
    </row>
    <row r="46" spans="2:12" s="31" customFormat="1" ht="16.5" hidden="1" customHeight="1">
      <c r="B46" s="32"/>
      <c r="E46" s="2" t="str">
        <f>E7</f>
        <v>Rekonstrukce bytu 3+1</v>
      </c>
      <c r="F46" s="2"/>
      <c r="G46" s="2"/>
      <c r="H46" s="2"/>
      <c r="L46" s="32"/>
    </row>
    <row r="47" spans="2:12" s="31" customFormat="1" ht="6.9" hidden="1" customHeight="1">
      <c r="B47" s="32"/>
      <c r="L47" s="32"/>
    </row>
    <row r="48" spans="2:12" s="31" customFormat="1" ht="12" hidden="1" customHeight="1">
      <c r="B48" s="32"/>
      <c r="C48" s="26" t="s">
        <v>20</v>
      </c>
      <c r="F48" s="27" t="str">
        <f>F10</f>
        <v xml:space="preserve"> </v>
      </c>
      <c r="I48" s="26" t="s">
        <v>22</v>
      </c>
      <c r="J48" s="84" t="str">
        <f>IF(J10="","",J10)</f>
        <v>23.8.2021</v>
      </c>
      <c r="L48" s="32"/>
    </row>
    <row r="49" spans="2:47" s="31" customFormat="1" ht="6.9" hidden="1" customHeight="1">
      <c r="B49" s="32"/>
      <c r="L49" s="32"/>
    </row>
    <row r="50" spans="2:47" s="31" customFormat="1" ht="15.15" hidden="1" customHeight="1">
      <c r="B50" s="32"/>
      <c r="C50" s="26" t="s">
        <v>24</v>
      </c>
      <c r="F50" s="27" t="str">
        <f>E13</f>
        <v>Město Habartov</v>
      </c>
      <c r="I50" s="26" t="s">
        <v>30</v>
      </c>
      <c r="J50" s="99" t="str">
        <f>E19</f>
        <v xml:space="preserve"> </v>
      </c>
      <c r="L50" s="32"/>
    </row>
    <row r="51" spans="2:47" s="31" customFormat="1" ht="15.15" hidden="1" customHeight="1">
      <c r="B51" s="32"/>
      <c r="C51" s="26" t="s">
        <v>28</v>
      </c>
      <c r="F51" s="27" t="str">
        <f>IF(E16="","",E16)</f>
        <v>Vyplň údaj</v>
      </c>
      <c r="I51" s="26" t="s">
        <v>32</v>
      </c>
      <c r="J51" s="99" t="str">
        <f>E22</f>
        <v>Bešta</v>
      </c>
      <c r="L51" s="32"/>
    </row>
    <row r="52" spans="2:47" s="31" customFormat="1" ht="10.35" hidden="1" customHeight="1">
      <c r="B52" s="32"/>
      <c r="L52" s="32"/>
    </row>
    <row r="53" spans="2:47" s="31" customFormat="1" ht="29.25" hidden="1" customHeight="1">
      <c r="B53" s="32"/>
      <c r="C53" s="100" t="s">
        <v>102</v>
      </c>
      <c r="D53" s="93"/>
      <c r="E53" s="93"/>
      <c r="F53" s="93"/>
      <c r="G53" s="93"/>
      <c r="H53" s="93"/>
      <c r="I53" s="93"/>
      <c r="J53" s="101" t="s">
        <v>103</v>
      </c>
      <c r="K53" s="93"/>
      <c r="L53" s="32"/>
    </row>
    <row r="54" spans="2:47" s="31" customFormat="1" ht="10.35" hidden="1" customHeight="1">
      <c r="B54" s="32"/>
      <c r="L54" s="32"/>
    </row>
    <row r="55" spans="2:47" s="31" customFormat="1" ht="22.8" hidden="1" customHeight="1">
      <c r="B55" s="32"/>
      <c r="C55" s="102" t="s">
        <v>67</v>
      </c>
      <c r="J55" s="88">
        <f>J96</f>
        <v>0</v>
      </c>
      <c r="L55" s="32"/>
      <c r="AU55" s="17" t="s">
        <v>104</v>
      </c>
    </row>
    <row r="56" spans="2:47" s="103" customFormat="1" ht="24.9" hidden="1" customHeight="1">
      <c r="B56" s="104"/>
      <c r="D56" s="105" t="s">
        <v>105</v>
      </c>
      <c r="E56" s="106"/>
      <c r="F56" s="106"/>
      <c r="G56" s="106"/>
      <c r="H56" s="106"/>
      <c r="I56" s="106"/>
      <c r="J56" s="107">
        <f>J97</f>
        <v>0</v>
      </c>
      <c r="L56" s="104"/>
    </row>
    <row r="57" spans="2:47" s="108" customFormat="1" ht="19.95" hidden="1" customHeight="1">
      <c r="B57" s="109"/>
      <c r="D57" s="110" t="s">
        <v>106</v>
      </c>
      <c r="E57" s="111"/>
      <c r="F57" s="111"/>
      <c r="G57" s="111"/>
      <c r="H57" s="111"/>
      <c r="I57" s="111"/>
      <c r="J57" s="112">
        <f>J98</f>
        <v>0</v>
      </c>
      <c r="L57" s="109"/>
    </row>
    <row r="58" spans="2:47" s="108" customFormat="1" ht="19.95" hidden="1" customHeight="1">
      <c r="B58" s="109"/>
      <c r="D58" s="110" t="s">
        <v>107</v>
      </c>
      <c r="E58" s="111"/>
      <c r="F58" s="111"/>
      <c r="G58" s="111"/>
      <c r="H58" s="111"/>
      <c r="I58" s="111"/>
      <c r="J58" s="112">
        <f>J103</f>
        <v>0</v>
      </c>
      <c r="L58" s="109"/>
    </row>
    <row r="59" spans="2:47" s="108" customFormat="1" ht="19.95" hidden="1" customHeight="1">
      <c r="B59" s="109"/>
      <c r="D59" s="110" t="s">
        <v>108</v>
      </c>
      <c r="E59" s="111"/>
      <c r="F59" s="111"/>
      <c r="G59" s="111"/>
      <c r="H59" s="111"/>
      <c r="I59" s="111"/>
      <c r="J59" s="112">
        <f>J115</f>
        <v>0</v>
      </c>
      <c r="L59" s="109"/>
    </row>
    <row r="60" spans="2:47" s="108" customFormat="1" ht="19.95" hidden="1" customHeight="1">
      <c r="B60" s="109"/>
      <c r="D60" s="110" t="s">
        <v>109</v>
      </c>
      <c r="E60" s="111"/>
      <c r="F60" s="111"/>
      <c r="G60" s="111"/>
      <c r="H60" s="111"/>
      <c r="I60" s="111"/>
      <c r="J60" s="112">
        <f>J122</f>
        <v>0</v>
      </c>
      <c r="L60" s="109"/>
    </row>
    <row r="61" spans="2:47" s="103" customFormat="1" ht="24.9" hidden="1" customHeight="1">
      <c r="B61" s="104"/>
      <c r="D61" s="105" t="s">
        <v>110</v>
      </c>
      <c r="E61" s="106"/>
      <c r="F61" s="106"/>
      <c r="G61" s="106"/>
      <c r="H61" s="106"/>
      <c r="I61" s="106"/>
      <c r="J61" s="107">
        <f>J129</f>
        <v>0</v>
      </c>
      <c r="L61" s="104"/>
    </row>
    <row r="62" spans="2:47" s="108" customFormat="1" ht="19.95" hidden="1" customHeight="1">
      <c r="B62" s="109"/>
      <c r="D62" s="110" t="s">
        <v>111</v>
      </c>
      <c r="E62" s="111"/>
      <c r="F62" s="111"/>
      <c r="G62" s="111"/>
      <c r="H62" s="111"/>
      <c r="I62" s="111"/>
      <c r="J62" s="112">
        <f>J130</f>
        <v>0</v>
      </c>
      <c r="L62" s="109"/>
    </row>
    <row r="63" spans="2:47" s="108" customFormat="1" ht="19.95" hidden="1" customHeight="1">
      <c r="B63" s="109"/>
      <c r="D63" s="110" t="s">
        <v>112</v>
      </c>
      <c r="E63" s="111"/>
      <c r="F63" s="111"/>
      <c r="G63" s="111"/>
      <c r="H63" s="111"/>
      <c r="I63" s="111"/>
      <c r="J63" s="112">
        <f>J148</f>
        <v>0</v>
      </c>
      <c r="L63" s="109"/>
    </row>
    <row r="64" spans="2:47" s="108" customFormat="1" ht="19.95" hidden="1" customHeight="1">
      <c r="B64" s="109"/>
      <c r="D64" s="110" t="s">
        <v>113</v>
      </c>
      <c r="E64" s="111"/>
      <c r="F64" s="111"/>
      <c r="G64" s="111"/>
      <c r="H64" s="111"/>
      <c r="I64" s="111"/>
      <c r="J64" s="112">
        <f>J170</f>
        <v>0</v>
      </c>
      <c r="L64" s="109"/>
    </row>
    <row r="65" spans="2:12" s="108" customFormat="1" ht="19.95" hidden="1" customHeight="1">
      <c r="B65" s="109"/>
      <c r="D65" s="110" t="s">
        <v>114</v>
      </c>
      <c r="E65" s="111"/>
      <c r="F65" s="111"/>
      <c r="G65" s="111"/>
      <c r="H65" s="111"/>
      <c r="I65" s="111"/>
      <c r="J65" s="112">
        <f>J184</f>
        <v>0</v>
      </c>
      <c r="L65" s="109"/>
    </row>
    <row r="66" spans="2:12" s="108" customFormat="1" ht="19.95" hidden="1" customHeight="1">
      <c r="B66" s="109"/>
      <c r="D66" s="110" t="s">
        <v>115</v>
      </c>
      <c r="E66" s="111"/>
      <c r="F66" s="111"/>
      <c r="G66" s="111"/>
      <c r="H66" s="111"/>
      <c r="I66" s="111"/>
      <c r="J66" s="112">
        <f>J200</f>
        <v>0</v>
      </c>
      <c r="L66" s="109"/>
    </row>
    <row r="67" spans="2:12" s="108" customFormat="1" ht="19.95" hidden="1" customHeight="1">
      <c r="B67" s="109"/>
      <c r="D67" s="110" t="s">
        <v>116</v>
      </c>
      <c r="E67" s="111"/>
      <c r="F67" s="111"/>
      <c r="G67" s="111"/>
      <c r="H67" s="111"/>
      <c r="I67" s="111"/>
      <c r="J67" s="112">
        <f>J203</f>
        <v>0</v>
      </c>
      <c r="L67" s="109"/>
    </row>
    <row r="68" spans="2:12" s="108" customFormat="1" ht="19.95" hidden="1" customHeight="1">
      <c r="B68" s="109"/>
      <c r="D68" s="110" t="s">
        <v>117</v>
      </c>
      <c r="E68" s="111"/>
      <c r="F68" s="111"/>
      <c r="G68" s="111"/>
      <c r="H68" s="111"/>
      <c r="I68" s="111"/>
      <c r="J68" s="112">
        <f>J210</f>
        <v>0</v>
      </c>
      <c r="L68" s="109"/>
    </row>
    <row r="69" spans="2:12" s="108" customFormat="1" ht="19.95" hidden="1" customHeight="1">
      <c r="B69" s="109"/>
      <c r="D69" s="110" t="s">
        <v>118</v>
      </c>
      <c r="E69" s="111"/>
      <c r="F69" s="111"/>
      <c r="G69" s="111"/>
      <c r="H69" s="111"/>
      <c r="I69" s="111"/>
      <c r="J69" s="112">
        <f>J222</f>
        <v>0</v>
      </c>
      <c r="L69" s="109"/>
    </row>
    <row r="70" spans="2:12" s="108" customFormat="1" ht="19.95" hidden="1" customHeight="1">
      <c r="B70" s="109"/>
      <c r="D70" s="110" t="s">
        <v>119</v>
      </c>
      <c r="E70" s="111"/>
      <c r="F70" s="111"/>
      <c r="G70" s="111"/>
      <c r="H70" s="111"/>
      <c r="I70" s="111"/>
      <c r="J70" s="112">
        <f>J232</f>
        <v>0</v>
      </c>
      <c r="L70" s="109"/>
    </row>
    <row r="71" spans="2:12" s="108" customFormat="1" ht="19.95" hidden="1" customHeight="1">
      <c r="B71" s="109"/>
      <c r="D71" s="110" t="s">
        <v>120</v>
      </c>
      <c r="E71" s="111"/>
      <c r="F71" s="111"/>
      <c r="G71" s="111"/>
      <c r="H71" s="111"/>
      <c r="I71" s="111"/>
      <c r="J71" s="112">
        <f>J236</f>
        <v>0</v>
      </c>
      <c r="L71" s="109"/>
    </row>
    <row r="72" spans="2:12" s="108" customFormat="1" ht="19.95" hidden="1" customHeight="1">
      <c r="B72" s="109"/>
      <c r="D72" s="110" t="s">
        <v>121</v>
      </c>
      <c r="E72" s="111"/>
      <c r="F72" s="111"/>
      <c r="G72" s="111"/>
      <c r="H72" s="111"/>
      <c r="I72" s="111"/>
      <c r="J72" s="112">
        <f>J255</f>
        <v>0</v>
      </c>
      <c r="L72" s="109"/>
    </row>
    <row r="73" spans="2:12" s="108" customFormat="1" ht="19.95" hidden="1" customHeight="1">
      <c r="B73" s="109"/>
      <c r="D73" s="110" t="s">
        <v>122</v>
      </c>
      <c r="E73" s="111"/>
      <c r="F73" s="111"/>
      <c r="G73" s="111"/>
      <c r="H73" s="111"/>
      <c r="I73" s="111"/>
      <c r="J73" s="112">
        <f>J258</f>
        <v>0</v>
      </c>
      <c r="L73" s="109"/>
    </row>
    <row r="74" spans="2:12" s="108" customFormat="1" ht="19.95" hidden="1" customHeight="1">
      <c r="B74" s="109"/>
      <c r="D74" s="110" t="s">
        <v>123</v>
      </c>
      <c r="E74" s="111"/>
      <c r="F74" s="111"/>
      <c r="G74" s="111"/>
      <c r="H74" s="111"/>
      <c r="I74" s="111"/>
      <c r="J74" s="112">
        <f>J261</f>
        <v>0</v>
      </c>
      <c r="L74" s="109"/>
    </row>
    <row r="75" spans="2:12" s="108" customFormat="1" ht="19.95" hidden="1" customHeight="1">
      <c r="B75" s="109"/>
      <c r="D75" s="110" t="s">
        <v>124</v>
      </c>
      <c r="E75" s="111"/>
      <c r="F75" s="111"/>
      <c r="G75" s="111"/>
      <c r="H75" s="111"/>
      <c r="I75" s="111"/>
      <c r="J75" s="112">
        <f>J265</f>
        <v>0</v>
      </c>
      <c r="L75" s="109"/>
    </row>
    <row r="76" spans="2:12" s="103" customFormat="1" ht="24.9" hidden="1" customHeight="1">
      <c r="B76" s="104"/>
      <c r="D76" s="105" t="s">
        <v>125</v>
      </c>
      <c r="E76" s="106"/>
      <c r="F76" s="106"/>
      <c r="G76" s="106"/>
      <c r="H76" s="106"/>
      <c r="I76" s="106"/>
      <c r="J76" s="107">
        <f>J269</f>
        <v>0</v>
      </c>
      <c r="L76" s="104"/>
    </row>
    <row r="77" spans="2:12" s="108" customFormat="1" ht="19.95" hidden="1" customHeight="1">
      <c r="B77" s="109"/>
      <c r="D77" s="110" t="s">
        <v>126</v>
      </c>
      <c r="E77" s="111"/>
      <c r="F77" s="111"/>
      <c r="G77" s="111"/>
      <c r="H77" s="111"/>
      <c r="I77" s="111"/>
      <c r="J77" s="112">
        <f>J270</f>
        <v>0</v>
      </c>
      <c r="L77" s="109"/>
    </row>
    <row r="78" spans="2:12" s="103" customFormat="1" ht="24.9" hidden="1" customHeight="1">
      <c r="B78" s="104"/>
      <c r="D78" s="105" t="s">
        <v>127</v>
      </c>
      <c r="E78" s="106"/>
      <c r="F78" s="106"/>
      <c r="G78" s="106"/>
      <c r="H78" s="106"/>
      <c r="I78" s="106"/>
      <c r="J78" s="107">
        <f>J273</f>
        <v>0</v>
      </c>
      <c r="L78" s="104"/>
    </row>
    <row r="79" spans="2:12" s="31" customFormat="1" ht="21.9" hidden="1" customHeight="1">
      <c r="B79" s="32"/>
      <c r="L79" s="32"/>
    </row>
    <row r="80" spans="2:12" s="31" customFormat="1" ht="6.9" hidden="1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2"/>
    </row>
    <row r="81" spans="2:63" hidden="1"/>
    <row r="82" spans="2:63" hidden="1"/>
    <row r="83" spans="2:63" hidden="1"/>
    <row r="84" spans="2:63" s="31" customFormat="1" ht="6.9" customHeight="1"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32"/>
    </row>
    <row r="85" spans="2:63" s="31" customFormat="1" ht="24.9" customHeight="1">
      <c r="B85" s="32"/>
      <c r="C85" s="21" t="s">
        <v>128</v>
      </c>
      <c r="L85" s="32"/>
    </row>
    <row r="86" spans="2:63" s="31" customFormat="1" ht="6.9" customHeight="1">
      <c r="B86" s="32"/>
      <c r="L86" s="32"/>
    </row>
    <row r="87" spans="2:63" s="31" customFormat="1" ht="12" customHeight="1">
      <c r="B87" s="32"/>
      <c r="C87" s="26" t="s">
        <v>16</v>
      </c>
      <c r="L87" s="32"/>
    </row>
    <row r="88" spans="2:63" s="31" customFormat="1" ht="16.5" customHeight="1">
      <c r="B88" s="32"/>
      <c r="E88" s="2" t="str">
        <f>E7</f>
        <v>Rekonstrukce bytu 3+1</v>
      </c>
      <c r="F88" s="2"/>
      <c r="G88" s="2"/>
      <c r="H88" s="2"/>
      <c r="L88" s="32"/>
    </row>
    <row r="89" spans="2:63" s="31" customFormat="1" ht="6.9" customHeight="1">
      <c r="B89" s="32"/>
      <c r="L89" s="32"/>
    </row>
    <row r="90" spans="2:63" s="31" customFormat="1" ht="12" customHeight="1">
      <c r="B90" s="32"/>
      <c r="C90" s="26" t="s">
        <v>20</v>
      </c>
      <c r="F90" s="27" t="str">
        <f>F10</f>
        <v xml:space="preserve"> </v>
      </c>
      <c r="I90" s="26" t="s">
        <v>22</v>
      </c>
      <c r="J90" s="84" t="str">
        <f>IF(J10="","",J10)</f>
        <v>23.8.2021</v>
      </c>
      <c r="L90" s="32"/>
    </row>
    <row r="91" spans="2:63" s="31" customFormat="1" ht="6.9" customHeight="1">
      <c r="B91" s="32"/>
      <c r="L91" s="32"/>
    </row>
    <row r="92" spans="2:63" s="31" customFormat="1" ht="15.15" customHeight="1">
      <c r="B92" s="32"/>
      <c r="C92" s="26" t="s">
        <v>24</v>
      </c>
      <c r="F92" s="27" t="str">
        <f>E13</f>
        <v>Město Habartov</v>
      </c>
      <c r="I92" s="26" t="s">
        <v>30</v>
      </c>
      <c r="J92" s="99" t="str">
        <f>E19</f>
        <v xml:space="preserve"> </v>
      </c>
      <c r="L92" s="32"/>
    </row>
    <row r="93" spans="2:63" s="31" customFormat="1" ht="15.15" customHeight="1">
      <c r="B93" s="32"/>
      <c r="C93" s="26" t="s">
        <v>28</v>
      </c>
      <c r="F93" s="27" t="str">
        <f>IF(E16="","",E16)</f>
        <v>Vyplň údaj</v>
      </c>
      <c r="I93" s="26" t="s">
        <v>32</v>
      </c>
      <c r="J93" s="99"/>
      <c r="L93" s="32"/>
    </row>
    <row r="94" spans="2:63" s="31" customFormat="1" ht="10.35" customHeight="1">
      <c r="B94" s="32"/>
      <c r="L94" s="32"/>
    </row>
    <row r="95" spans="2:63" s="113" customFormat="1" ht="29.25" customHeight="1">
      <c r="B95" s="114"/>
      <c r="C95" s="115" t="s">
        <v>129</v>
      </c>
      <c r="D95" s="116" t="s">
        <v>54</v>
      </c>
      <c r="E95" s="116" t="s">
        <v>50</v>
      </c>
      <c r="F95" s="116" t="s">
        <v>51</v>
      </c>
      <c r="G95" s="116" t="s">
        <v>130</v>
      </c>
      <c r="H95" s="116" t="s">
        <v>131</v>
      </c>
      <c r="I95" s="116" t="s">
        <v>132</v>
      </c>
      <c r="J95" s="116" t="s">
        <v>103</v>
      </c>
      <c r="K95" s="117" t="s">
        <v>133</v>
      </c>
      <c r="L95" s="114"/>
      <c r="M95" s="57"/>
      <c r="N95" s="58" t="s">
        <v>39</v>
      </c>
      <c r="O95" s="58" t="s">
        <v>134</v>
      </c>
      <c r="P95" s="58" t="s">
        <v>135</v>
      </c>
      <c r="Q95" s="58" t="s">
        <v>136</v>
      </c>
      <c r="R95" s="58" t="s">
        <v>137</v>
      </c>
      <c r="S95" s="58" t="s">
        <v>138</v>
      </c>
      <c r="T95" s="59" t="s">
        <v>139</v>
      </c>
    </row>
    <row r="96" spans="2:63" s="31" customFormat="1" ht="22.8" customHeight="1">
      <c r="B96" s="32"/>
      <c r="C96" s="63" t="s">
        <v>140</v>
      </c>
      <c r="J96" s="118">
        <f>BK96</f>
        <v>0</v>
      </c>
      <c r="L96" s="32"/>
      <c r="M96" s="60"/>
      <c r="N96" s="51"/>
      <c r="O96" s="51"/>
      <c r="P96" s="119">
        <f>P97+P129+P269+P273</f>
        <v>0</v>
      </c>
      <c r="Q96" s="51"/>
      <c r="R96" s="119">
        <f>R97+R129+R269+R273</f>
        <v>2.0580854681999998</v>
      </c>
      <c r="S96" s="51"/>
      <c r="T96" s="120">
        <f>T97+T129+T269+T273</f>
        <v>4.6582699999999999</v>
      </c>
      <c r="AT96" s="17" t="s">
        <v>68</v>
      </c>
      <c r="AU96" s="17" t="s">
        <v>104</v>
      </c>
      <c r="BK96" s="121">
        <f>BK97+BK129+BK269+BK273</f>
        <v>0</v>
      </c>
    </row>
    <row r="97" spans="2:65" s="122" customFormat="1" ht="25.95" customHeight="1">
      <c r="B97" s="123"/>
      <c r="D97" s="124" t="s">
        <v>68</v>
      </c>
      <c r="E97" s="125" t="s">
        <v>141</v>
      </c>
      <c r="F97" s="125" t="s">
        <v>142</v>
      </c>
      <c r="I97" s="126"/>
      <c r="J97" s="127">
        <f>BK97</f>
        <v>0</v>
      </c>
      <c r="L97" s="123"/>
      <c r="M97" s="128"/>
      <c r="N97" s="129"/>
      <c r="O97" s="129"/>
      <c r="P97" s="130">
        <f>P98+P103+P115+P122</f>
        <v>0</v>
      </c>
      <c r="Q97" s="129"/>
      <c r="R97" s="130">
        <f>R98+R103+R115+R122</f>
        <v>0.81255409500000009</v>
      </c>
      <c r="S97" s="129"/>
      <c r="T97" s="131">
        <f>T98+T103+T115+T122</f>
        <v>3.8680000000000003</v>
      </c>
      <c r="AR97" s="124" t="s">
        <v>74</v>
      </c>
      <c r="AT97" s="132" t="s">
        <v>68</v>
      </c>
      <c r="AU97" s="132" t="s">
        <v>69</v>
      </c>
      <c r="AY97" s="124" t="s">
        <v>143</v>
      </c>
      <c r="BK97" s="133">
        <f>BK98+BK103+BK115+BK122</f>
        <v>0</v>
      </c>
    </row>
    <row r="98" spans="2:65" s="122" customFormat="1" ht="22.8" customHeight="1">
      <c r="B98" s="123"/>
      <c r="D98" s="124" t="s">
        <v>68</v>
      </c>
      <c r="E98" s="134" t="s">
        <v>144</v>
      </c>
      <c r="F98" s="134" t="s">
        <v>145</v>
      </c>
      <c r="I98" s="126"/>
      <c r="J98" s="135">
        <f>BK98</f>
        <v>0</v>
      </c>
      <c r="L98" s="123"/>
      <c r="M98" s="128"/>
      <c r="N98" s="129"/>
      <c r="O98" s="129"/>
      <c r="P98" s="130">
        <f>SUM(P99:P102)</f>
        <v>0</v>
      </c>
      <c r="Q98" s="129"/>
      <c r="R98" s="130">
        <f>SUM(R99:R102)</f>
        <v>0.81255409500000009</v>
      </c>
      <c r="S98" s="129"/>
      <c r="T98" s="131">
        <f>SUM(T99:T102)</f>
        <v>0</v>
      </c>
      <c r="AR98" s="124" t="s">
        <v>74</v>
      </c>
      <c r="AT98" s="132" t="s">
        <v>68</v>
      </c>
      <c r="AU98" s="132" t="s">
        <v>74</v>
      </c>
      <c r="AY98" s="124" t="s">
        <v>143</v>
      </c>
      <c r="BK98" s="133">
        <f>SUM(BK99:BK102)</f>
        <v>0</v>
      </c>
    </row>
    <row r="99" spans="2:65" s="31" customFormat="1" ht="16.5" customHeight="1">
      <c r="B99" s="136"/>
      <c r="C99" s="137" t="s">
        <v>74</v>
      </c>
      <c r="D99" s="137" t="s">
        <v>146</v>
      </c>
      <c r="E99" s="138" t="s">
        <v>147</v>
      </c>
      <c r="F99" s="139" t="s">
        <v>148</v>
      </c>
      <c r="G99" s="140" t="s">
        <v>88</v>
      </c>
      <c r="H99" s="141">
        <v>8.0370000000000008</v>
      </c>
      <c r="I99" s="142"/>
      <c r="J99" s="143">
        <f>ROUND(I99*H99,2)</f>
        <v>0</v>
      </c>
      <c r="K99" s="139" t="s">
        <v>149</v>
      </c>
      <c r="L99" s="32"/>
      <c r="M99" s="144"/>
      <c r="N99" s="145" t="s">
        <v>41</v>
      </c>
      <c r="O99" s="53"/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AR99" s="148" t="s">
        <v>150</v>
      </c>
      <c r="AT99" s="148" t="s">
        <v>146</v>
      </c>
      <c r="AU99" s="148" t="s">
        <v>79</v>
      </c>
      <c r="AY99" s="17" t="s">
        <v>143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7" t="s">
        <v>79</v>
      </c>
      <c r="BK99" s="149">
        <f>ROUND(I99*H99,2)</f>
        <v>0</v>
      </c>
      <c r="BL99" s="17" t="s">
        <v>150</v>
      </c>
      <c r="BM99" s="148" t="s">
        <v>151</v>
      </c>
    </row>
    <row r="100" spans="2:65" s="31" customFormat="1" ht="16.5" customHeight="1">
      <c r="B100" s="136"/>
      <c r="C100" s="137" t="s">
        <v>79</v>
      </c>
      <c r="D100" s="137" t="s">
        <v>146</v>
      </c>
      <c r="E100" s="138" t="s">
        <v>152</v>
      </c>
      <c r="F100" s="139" t="s">
        <v>153</v>
      </c>
      <c r="G100" s="140" t="s">
        <v>88</v>
      </c>
      <c r="H100" s="141">
        <v>1.35</v>
      </c>
      <c r="I100" s="142"/>
      <c r="J100" s="143">
        <f>ROUND(I100*H100,2)</f>
        <v>0</v>
      </c>
      <c r="K100" s="139" t="s">
        <v>149</v>
      </c>
      <c r="L100" s="32"/>
      <c r="M100" s="144"/>
      <c r="N100" s="145" t="s">
        <v>41</v>
      </c>
      <c r="O100" s="53"/>
      <c r="P100" s="146">
        <f>O100*H100</f>
        <v>0</v>
      </c>
      <c r="Q100" s="146">
        <v>4.0164999999999999E-2</v>
      </c>
      <c r="R100" s="146">
        <f>Q100*H100</f>
        <v>5.422275E-2</v>
      </c>
      <c r="S100" s="146">
        <v>0</v>
      </c>
      <c r="T100" s="147">
        <f>S100*H100</f>
        <v>0</v>
      </c>
      <c r="AR100" s="148" t="s">
        <v>150</v>
      </c>
      <c r="AT100" s="148" t="s">
        <v>146</v>
      </c>
      <c r="AU100" s="148" t="s">
        <v>79</v>
      </c>
      <c r="AY100" s="17" t="s">
        <v>143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7" t="s">
        <v>79</v>
      </c>
      <c r="BK100" s="149">
        <f>ROUND(I100*H100,2)</f>
        <v>0</v>
      </c>
      <c r="BL100" s="17" t="s">
        <v>150</v>
      </c>
      <c r="BM100" s="148" t="s">
        <v>154</v>
      </c>
    </row>
    <row r="101" spans="2:65" s="31" customFormat="1" ht="16.5" customHeight="1">
      <c r="B101" s="136"/>
      <c r="C101" s="137" t="s">
        <v>144</v>
      </c>
      <c r="D101" s="137" t="s">
        <v>146</v>
      </c>
      <c r="E101" s="138" t="s">
        <v>155</v>
      </c>
      <c r="F101" s="139" t="s">
        <v>156</v>
      </c>
      <c r="G101" s="140" t="s">
        <v>88</v>
      </c>
      <c r="H101" s="141">
        <v>2.9729999999999999</v>
      </c>
      <c r="I101" s="142"/>
      <c r="J101" s="143">
        <f>ROUND(I101*H101,2)</f>
        <v>0</v>
      </c>
      <c r="K101" s="139" t="s">
        <v>149</v>
      </c>
      <c r="L101" s="32"/>
      <c r="M101" s="144"/>
      <c r="N101" s="145" t="s">
        <v>41</v>
      </c>
      <c r="O101" s="53"/>
      <c r="P101" s="146">
        <f>O101*H101</f>
        <v>0</v>
      </c>
      <c r="Q101" s="146">
        <v>5.2165000000000003E-2</v>
      </c>
      <c r="R101" s="146">
        <f>Q101*H101</f>
        <v>0.15508654499999999</v>
      </c>
      <c r="S101" s="146">
        <v>0</v>
      </c>
      <c r="T101" s="147">
        <f>S101*H101</f>
        <v>0</v>
      </c>
      <c r="AR101" s="148" t="s">
        <v>150</v>
      </c>
      <c r="AT101" s="148" t="s">
        <v>146</v>
      </c>
      <c r="AU101" s="148" t="s">
        <v>79</v>
      </c>
      <c r="AY101" s="17" t="s">
        <v>143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17" t="s">
        <v>79</v>
      </c>
      <c r="BK101" s="149">
        <f>ROUND(I101*H101,2)</f>
        <v>0</v>
      </c>
      <c r="BL101" s="17" t="s">
        <v>150</v>
      </c>
      <c r="BM101" s="148" t="s">
        <v>157</v>
      </c>
    </row>
    <row r="102" spans="2:65" s="31" customFormat="1" ht="16.5" customHeight="1">
      <c r="B102" s="136"/>
      <c r="C102" s="137" t="s">
        <v>150</v>
      </c>
      <c r="D102" s="137" t="s">
        <v>146</v>
      </c>
      <c r="E102" s="138" t="s">
        <v>158</v>
      </c>
      <c r="F102" s="139" t="s">
        <v>159</v>
      </c>
      <c r="G102" s="140" t="s">
        <v>88</v>
      </c>
      <c r="H102" s="141">
        <v>8.64</v>
      </c>
      <c r="I102" s="142"/>
      <c r="J102" s="143">
        <f>ROUND(I102*H102,2)</f>
        <v>0</v>
      </c>
      <c r="K102" s="139" t="s">
        <v>149</v>
      </c>
      <c r="L102" s="32"/>
      <c r="M102" s="144"/>
      <c r="N102" s="145" t="s">
        <v>41</v>
      </c>
      <c r="O102" s="53"/>
      <c r="P102" s="146">
        <f>O102*H102</f>
        <v>0</v>
      </c>
      <c r="Q102" s="146">
        <v>6.9819999999999993E-2</v>
      </c>
      <c r="R102" s="146">
        <f>Q102*H102</f>
        <v>0.60324480000000003</v>
      </c>
      <c r="S102" s="146">
        <v>0</v>
      </c>
      <c r="T102" s="147">
        <f>S102*H102</f>
        <v>0</v>
      </c>
      <c r="AR102" s="148" t="s">
        <v>150</v>
      </c>
      <c r="AT102" s="148" t="s">
        <v>146</v>
      </c>
      <c r="AU102" s="148" t="s">
        <v>79</v>
      </c>
      <c r="AY102" s="17" t="s">
        <v>143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17" t="s">
        <v>79</v>
      </c>
      <c r="BK102" s="149">
        <f>ROUND(I102*H102,2)</f>
        <v>0</v>
      </c>
      <c r="BL102" s="17" t="s">
        <v>150</v>
      </c>
      <c r="BM102" s="148" t="s">
        <v>160</v>
      </c>
    </row>
    <row r="103" spans="2:65" s="122" customFormat="1" ht="22.8" customHeight="1">
      <c r="B103" s="123"/>
      <c r="D103" s="124" t="s">
        <v>68</v>
      </c>
      <c r="E103" s="134" t="s">
        <v>161</v>
      </c>
      <c r="F103" s="134" t="s">
        <v>162</v>
      </c>
      <c r="I103" s="126"/>
      <c r="J103" s="135">
        <f>BK103</f>
        <v>0</v>
      </c>
      <c r="L103" s="123"/>
      <c r="M103" s="128"/>
      <c r="N103" s="129"/>
      <c r="O103" s="129"/>
      <c r="P103" s="130">
        <f>SUM(P104:P114)</f>
        <v>0</v>
      </c>
      <c r="Q103" s="129"/>
      <c r="R103" s="130">
        <f>SUM(R104:R114)</f>
        <v>0</v>
      </c>
      <c r="S103" s="129"/>
      <c r="T103" s="131">
        <f>SUM(T104:T114)</f>
        <v>0</v>
      </c>
      <c r="AR103" s="124" t="s">
        <v>74</v>
      </c>
      <c r="AT103" s="132" t="s">
        <v>68</v>
      </c>
      <c r="AU103" s="132" t="s">
        <v>74</v>
      </c>
      <c r="AY103" s="124" t="s">
        <v>143</v>
      </c>
      <c r="BK103" s="133">
        <f>SUM(BK104:BK114)</f>
        <v>0</v>
      </c>
    </row>
    <row r="104" spans="2:65" s="31" customFormat="1" ht="16.5" customHeight="1">
      <c r="B104" s="136"/>
      <c r="C104" s="137" t="s">
        <v>163</v>
      </c>
      <c r="D104" s="137" t="s">
        <v>146</v>
      </c>
      <c r="E104" s="138" t="s">
        <v>164</v>
      </c>
      <c r="F104" s="139" t="s">
        <v>165</v>
      </c>
      <c r="G104" s="140" t="s">
        <v>88</v>
      </c>
      <c r="H104" s="141">
        <v>61.225000000000001</v>
      </c>
      <c r="I104" s="142"/>
      <c r="J104" s="143">
        <f t="shared" ref="J104:J114" si="0">ROUND(I104*H104,2)</f>
        <v>0</v>
      </c>
      <c r="K104" s="139" t="s">
        <v>149</v>
      </c>
      <c r="L104" s="32"/>
      <c r="M104" s="144"/>
      <c r="N104" s="145" t="s">
        <v>41</v>
      </c>
      <c r="O104" s="53"/>
      <c r="P104" s="146">
        <f t="shared" ref="P104:P114" si="1">O104*H104</f>
        <v>0</v>
      </c>
      <c r="Q104" s="146">
        <v>0</v>
      </c>
      <c r="R104" s="146">
        <f t="shared" ref="R104:R114" si="2">Q104*H104</f>
        <v>0</v>
      </c>
      <c r="S104" s="146">
        <v>0</v>
      </c>
      <c r="T104" s="147">
        <f t="shared" ref="T104:T114" si="3">S104*H104</f>
        <v>0</v>
      </c>
      <c r="AR104" s="148" t="s">
        <v>150</v>
      </c>
      <c r="AT104" s="148" t="s">
        <v>146</v>
      </c>
      <c r="AU104" s="148" t="s">
        <v>79</v>
      </c>
      <c r="AY104" s="17" t="s">
        <v>143</v>
      </c>
      <c r="BE104" s="149">
        <f t="shared" ref="BE104:BE114" si="4">IF(N104="základní",J104,0)</f>
        <v>0</v>
      </c>
      <c r="BF104" s="149">
        <f t="shared" ref="BF104:BF114" si="5">IF(N104="snížená",J104,0)</f>
        <v>0</v>
      </c>
      <c r="BG104" s="149">
        <f t="shared" ref="BG104:BG114" si="6">IF(N104="zákl. přenesená",J104,0)</f>
        <v>0</v>
      </c>
      <c r="BH104" s="149">
        <f t="shared" ref="BH104:BH114" si="7">IF(N104="sníž. přenesená",J104,0)</f>
        <v>0</v>
      </c>
      <c r="BI104" s="149">
        <f t="shared" ref="BI104:BI114" si="8">IF(N104="nulová",J104,0)</f>
        <v>0</v>
      </c>
      <c r="BJ104" s="17" t="s">
        <v>79</v>
      </c>
      <c r="BK104" s="149">
        <f t="shared" ref="BK104:BK114" si="9">ROUND(I104*H104,2)</f>
        <v>0</v>
      </c>
      <c r="BL104" s="17" t="s">
        <v>150</v>
      </c>
      <c r="BM104" s="148" t="s">
        <v>166</v>
      </c>
    </row>
    <row r="105" spans="2:65" s="31" customFormat="1" ht="16.5" customHeight="1">
      <c r="B105" s="136"/>
      <c r="C105" s="137" t="s">
        <v>161</v>
      </c>
      <c r="D105" s="137" t="s">
        <v>146</v>
      </c>
      <c r="E105" s="138" t="s">
        <v>167</v>
      </c>
      <c r="F105" s="139" t="s">
        <v>168</v>
      </c>
      <c r="G105" s="140" t="s">
        <v>88</v>
      </c>
      <c r="H105" s="141">
        <v>176.53</v>
      </c>
      <c r="I105" s="142"/>
      <c r="J105" s="143">
        <f t="shared" si="0"/>
        <v>0</v>
      </c>
      <c r="K105" s="139" t="s">
        <v>149</v>
      </c>
      <c r="L105" s="32"/>
      <c r="M105" s="144"/>
      <c r="N105" s="145" t="s">
        <v>41</v>
      </c>
      <c r="O105" s="53"/>
      <c r="P105" s="146">
        <f t="shared" si="1"/>
        <v>0</v>
      </c>
      <c r="Q105" s="146">
        <v>0</v>
      </c>
      <c r="R105" s="146">
        <f t="shared" si="2"/>
        <v>0</v>
      </c>
      <c r="S105" s="146">
        <v>0</v>
      </c>
      <c r="T105" s="147">
        <f t="shared" si="3"/>
        <v>0</v>
      </c>
      <c r="AR105" s="148" t="s">
        <v>150</v>
      </c>
      <c r="AT105" s="148" t="s">
        <v>146</v>
      </c>
      <c r="AU105" s="148" t="s">
        <v>79</v>
      </c>
      <c r="AY105" s="17" t="s">
        <v>143</v>
      </c>
      <c r="BE105" s="149">
        <f t="shared" si="4"/>
        <v>0</v>
      </c>
      <c r="BF105" s="149">
        <f t="shared" si="5"/>
        <v>0</v>
      </c>
      <c r="BG105" s="149">
        <f t="shared" si="6"/>
        <v>0</v>
      </c>
      <c r="BH105" s="149">
        <f t="shared" si="7"/>
        <v>0</v>
      </c>
      <c r="BI105" s="149">
        <f t="shared" si="8"/>
        <v>0</v>
      </c>
      <c r="BJ105" s="17" t="s">
        <v>79</v>
      </c>
      <c r="BK105" s="149">
        <f t="shared" si="9"/>
        <v>0</v>
      </c>
      <c r="BL105" s="17" t="s">
        <v>150</v>
      </c>
      <c r="BM105" s="148" t="s">
        <v>169</v>
      </c>
    </row>
    <row r="106" spans="2:65" s="31" customFormat="1" ht="16.5" customHeight="1">
      <c r="B106" s="136"/>
      <c r="C106" s="137" t="s">
        <v>170</v>
      </c>
      <c r="D106" s="137" t="s">
        <v>146</v>
      </c>
      <c r="E106" s="138" t="s">
        <v>171</v>
      </c>
      <c r="F106" s="139" t="s">
        <v>172</v>
      </c>
      <c r="G106" s="140" t="s">
        <v>88</v>
      </c>
      <c r="H106" s="141">
        <v>61.225000000000001</v>
      </c>
      <c r="I106" s="142"/>
      <c r="J106" s="143">
        <f t="shared" si="0"/>
        <v>0</v>
      </c>
      <c r="K106" s="139" t="s">
        <v>149</v>
      </c>
      <c r="L106" s="32"/>
      <c r="M106" s="144"/>
      <c r="N106" s="145" t="s">
        <v>41</v>
      </c>
      <c r="O106" s="53"/>
      <c r="P106" s="146">
        <f t="shared" si="1"/>
        <v>0</v>
      </c>
      <c r="Q106" s="146">
        <v>0</v>
      </c>
      <c r="R106" s="146">
        <f t="shared" si="2"/>
        <v>0</v>
      </c>
      <c r="S106" s="146">
        <v>0</v>
      </c>
      <c r="T106" s="147">
        <f t="shared" si="3"/>
        <v>0</v>
      </c>
      <c r="AR106" s="148" t="s">
        <v>150</v>
      </c>
      <c r="AT106" s="148" t="s">
        <v>146</v>
      </c>
      <c r="AU106" s="148" t="s">
        <v>79</v>
      </c>
      <c r="AY106" s="17" t="s">
        <v>143</v>
      </c>
      <c r="BE106" s="149">
        <f t="shared" si="4"/>
        <v>0</v>
      </c>
      <c r="BF106" s="149">
        <f t="shared" si="5"/>
        <v>0</v>
      </c>
      <c r="BG106" s="149">
        <f t="shared" si="6"/>
        <v>0</v>
      </c>
      <c r="BH106" s="149">
        <f t="shared" si="7"/>
        <v>0</v>
      </c>
      <c r="BI106" s="149">
        <f t="shared" si="8"/>
        <v>0</v>
      </c>
      <c r="BJ106" s="17" t="s">
        <v>79</v>
      </c>
      <c r="BK106" s="149">
        <f t="shared" si="9"/>
        <v>0</v>
      </c>
      <c r="BL106" s="17" t="s">
        <v>150</v>
      </c>
      <c r="BM106" s="148" t="s">
        <v>173</v>
      </c>
    </row>
    <row r="107" spans="2:65" s="31" customFormat="1" ht="16.5" customHeight="1">
      <c r="B107" s="136"/>
      <c r="C107" s="137" t="s">
        <v>174</v>
      </c>
      <c r="D107" s="137" t="s">
        <v>146</v>
      </c>
      <c r="E107" s="138" t="s">
        <v>175</v>
      </c>
      <c r="F107" s="139" t="s">
        <v>176</v>
      </c>
      <c r="G107" s="140" t="s">
        <v>88</v>
      </c>
      <c r="H107" s="141">
        <v>176.517</v>
      </c>
      <c r="I107" s="142"/>
      <c r="J107" s="143">
        <f t="shared" si="0"/>
        <v>0</v>
      </c>
      <c r="K107" s="139" t="s">
        <v>149</v>
      </c>
      <c r="L107" s="32"/>
      <c r="M107" s="144"/>
      <c r="N107" s="145" t="s">
        <v>41</v>
      </c>
      <c r="O107" s="53"/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AR107" s="148" t="s">
        <v>150</v>
      </c>
      <c r="AT107" s="148" t="s">
        <v>146</v>
      </c>
      <c r="AU107" s="148" t="s">
        <v>79</v>
      </c>
      <c r="AY107" s="17" t="s">
        <v>143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17" t="s">
        <v>79</v>
      </c>
      <c r="BK107" s="149">
        <f t="shared" si="9"/>
        <v>0</v>
      </c>
      <c r="BL107" s="17" t="s">
        <v>150</v>
      </c>
      <c r="BM107" s="148" t="s">
        <v>177</v>
      </c>
    </row>
    <row r="108" spans="2:65" s="31" customFormat="1" ht="16.5" customHeight="1">
      <c r="B108" s="136"/>
      <c r="C108" s="137" t="s">
        <v>178</v>
      </c>
      <c r="D108" s="137" t="s">
        <v>146</v>
      </c>
      <c r="E108" s="138" t="s">
        <v>179</v>
      </c>
      <c r="F108" s="139" t="s">
        <v>180</v>
      </c>
      <c r="G108" s="140" t="s">
        <v>181</v>
      </c>
      <c r="H108" s="141">
        <v>8</v>
      </c>
      <c r="I108" s="142"/>
      <c r="J108" s="143">
        <f t="shared" si="0"/>
        <v>0</v>
      </c>
      <c r="K108" s="139" t="s">
        <v>149</v>
      </c>
      <c r="L108" s="32"/>
      <c r="M108" s="144"/>
      <c r="N108" s="145" t="s">
        <v>41</v>
      </c>
      <c r="O108" s="53"/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AR108" s="148" t="s">
        <v>150</v>
      </c>
      <c r="AT108" s="148" t="s">
        <v>146</v>
      </c>
      <c r="AU108" s="148" t="s">
        <v>79</v>
      </c>
      <c r="AY108" s="17" t="s">
        <v>143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17" t="s">
        <v>79</v>
      </c>
      <c r="BK108" s="149">
        <f t="shared" si="9"/>
        <v>0</v>
      </c>
      <c r="BL108" s="17" t="s">
        <v>150</v>
      </c>
      <c r="BM108" s="148" t="s">
        <v>182</v>
      </c>
    </row>
    <row r="109" spans="2:65" s="31" customFormat="1" ht="16.5" customHeight="1">
      <c r="B109" s="136"/>
      <c r="C109" s="137" t="s">
        <v>183</v>
      </c>
      <c r="D109" s="137" t="s">
        <v>146</v>
      </c>
      <c r="E109" s="138" t="s">
        <v>184</v>
      </c>
      <c r="F109" s="139" t="s">
        <v>185</v>
      </c>
      <c r="G109" s="140" t="s">
        <v>88</v>
      </c>
      <c r="H109" s="141">
        <v>8</v>
      </c>
      <c r="I109" s="142"/>
      <c r="J109" s="143">
        <f t="shared" si="0"/>
        <v>0</v>
      </c>
      <c r="K109" s="139" t="s">
        <v>149</v>
      </c>
      <c r="L109" s="32"/>
      <c r="M109" s="144"/>
      <c r="N109" s="145" t="s">
        <v>41</v>
      </c>
      <c r="O109" s="53"/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AR109" s="148" t="s">
        <v>150</v>
      </c>
      <c r="AT109" s="148" t="s">
        <v>146</v>
      </c>
      <c r="AU109" s="148" t="s">
        <v>79</v>
      </c>
      <c r="AY109" s="17" t="s">
        <v>143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17" t="s">
        <v>79</v>
      </c>
      <c r="BK109" s="149">
        <f t="shared" si="9"/>
        <v>0</v>
      </c>
      <c r="BL109" s="17" t="s">
        <v>150</v>
      </c>
      <c r="BM109" s="148" t="s">
        <v>186</v>
      </c>
    </row>
    <row r="110" spans="2:65" s="31" customFormat="1" ht="16.5" customHeight="1">
      <c r="B110" s="136"/>
      <c r="C110" s="137" t="s">
        <v>187</v>
      </c>
      <c r="D110" s="137" t="s">
        <v>146</v>
      </c>
      <c r="E110" s="138" t="s">
        <v>188</v>
      </c>
      <c r="F110" s="139" t="s">
        <v>189</v>
      </c>
      <c r="G110" s="140" t="s">
        <v>88</v>
      </c>
      <c r="H110" s="141">
        <v>61.225000000000001</v>
      </c>
      <c r="I110" s="142"/>
      <c r="J110" s="143">
        <f t="shared" si="0"/>
        <v>0</v>
      </c>
      <c r="K110" s="139" t="s">
        <v>149</v>
      </c>
      <c r="L110" s="32"/>
      <c r="M110" s="144"/>
      <c r="N110" s="145" t="s">
        <v>41</v>
      </c>
      <c r="O110" s="53"/>
      <c r="P110" s="146">
        <f t="shared" si="1"/>
        <v>0</v>
      </c>
      <c r="Q110" s="146">
        <v>0</v>
      </c>
      <c r="R110" s="146">
        <f t="shared" si="2"/>
        <v>0</v>
      </c>
      <c r="S110" s="146">
        <v>0</v>
      </c>
      <c r="T110" s="147">
        <f t="shared" si="3"/>
        <v>0</v>
      </c>
      <c r="AR110" s="148" t="s">
        <v>150</v>
      </c>
      <c r="AT110" s="148" t="s">
        <v>146</v>
      </c>
      <c r="AU110" s="148" t="s">
        <v>79</v>
      </c>
      <c r="AY110" s="17" t="s">
        <v>143</v>
      </c>
      <c r="BE110" s="149">
        <f t="shared" si="4"/>
        <v>0</v>
      </c>
      <c r="BF110" s="149">
        <f t="shared" si="5"/>
        <v>0</v>
      </c>
      <c r="BG110" s="149">
        <f t="shared" si="6"/>
        <v>0</v>
      </c>
      <c r="BH110" s="149">
        <f t="shared" si="7"/>
        <v>0</v>
      </c>
      <c r="BI110" s="149">
        <f t="shared" si="8"/>
        <v>0</v>
      </c>
      <c r="BJ110" s="17" t="s">
        <v>79</v>
      </c>
      <c r="BK110" s="149">
        <f t="shared" si="9"/>
        <v>0</v>
      </c>
      <c r="BL110" s="17" t="s">
        <v>150</v>
      </c>
      <c r="BM110" s="148" t="s">
        <v>190</v>
      </c>
    </row>
    <row r="111" spans="2:65" s="31" customFormat="1" ht="16.5" customHeight="1">
      <c r="B111" s="136"/>
      <c r="C111" s="137" t="s">
        <v>191</v>
      </c>
      <c r="D111" s="137" t="s">
        <v>146</v>
      </c>
      <c r="E111" s="138" t="s">
        <v>192</v>
      </c>
      <c r="F111" s="139" t="s">
        <v>193</v>
      </c>
      <c r="G111" s="140" t="s">
        <v>88</v>
      </c>
      <c r="H111" s="141">
        <v>214.33</v>
      </c>
      <c r="I111" s="142"/>
      <c r="J111" s="143">
        <f t="shared" si="0"/>
        <v>0</v>
      </c>
      <c r="K111" s="139" t="s">
        <v>149</v>
      </c>
      <c r="L111" s="32"/>
      <c r="M111" s="144"/>
      <c r="N111" s="145" t="s">
        <v>41</v>
      </c>
      <c r="O111" s="53"/>
      <c r="P111" s="146">
        <f t="shared" si="1"/>
        <v>0</v>
      </c>
      <c r="Q111" s="146">
        <v>0</v>
      </c>
      <c r="R111" s="146">
        <f t="shared" si="2"/>
        <v>0</v>
      </c>
      <c r="S111" s="146">
        <v>0</v>
      </c>
      <c r="T111" s="147">
        <f t="shared" si="3"/>
        <v>0</v>
      </c>
      <c r="AR111" s="148" t="s">
        <v>150</v>
      </c>
      <c r="AT111" s="148" t="s">
        <v>146</v>
      </c>
      <c r="AU111" s="148" t="s">
        <v>79</v>
      </c>
      <c r="AY111" s="17" t="s">
        <v>143</v>
      </c>
      <c r="BE111" s="149">
        <f t="shared" si="4"/>
        <v>0</v>
      </c>
      <c r="BF111" s="149">
        <f t="shared" si="5"/>
        <v>0</v>
      </c>
      <c r="BG111" s="149">
        <f t="shared" si="6"/>
        <v>0</v>
      </c>
      <c r="BH111" s="149">
        <f t="shared" si="7"/>
        <v>0</v>
      </c>
      <c r="BI111" s="149">
        <f t="shared" si="8"/>
        <v>0</v>
      </c>
      <c r="BJ111" s="17" t="s">
        <v>79</v>
      </c>
      <c r="BK111" s="149">
        <f t="shared" si="9"/>
        <v>0</v>
      </c>
      <c r="BL111" s="17" t="s">
        <v>150</v>
      </c>
      <c r="BM111" s="148" t="s">
        <v>194</v>
      </c>
    </row>
    <row r="112" spans="2:65" s="31" customFormat="1" ht="16.5" customHeight="1">
      <c r="B112" s="136"/>
      <c r="C112" s="137" t="s">
        <v>195</v>
      </c>
      <c r="D112" s="137" t="s">
        <v>146</v>
      </c>
      <c r="E112" s="138" t="s">
        <v>196</v>
      </c>
      <c r="F112" s="139" t="s">
        <v>197</v>
      </c>
      <c r="G112" s="140" t="s">
        <v>88</v>
      </c>
      <c r="H112" s="141">
        <v>16</v>
      </c>
      <c r="I112" s="142"/>
      <c r="J112" s="143">
        <f t="shared" si="0"/>
        <v>0</v>
      </c>
      <c r="K112" s="139" t="s">
        <v>149</v>
      </c>
      <c r="L112" s="32"/>
      <c r="M112" s="144"/>
      <c r="N112" s="145" t="s">
        <v>41</v>
      </c>
      <c r="O112" s="53"/>
      <c r="P112" s="146">
        <f t="shared" si="1"/>
        <v>0</v>
      </c>
      <c r="Q112" s="146">
        <v>0</v>
      </c>
      <c r="R112" s="146">
        <f t="shared" si="2"/>
        <v>0</v>
      </c>
      <c r="S112" s="146">
        <v>0</v>
      </c>
      <c r="T112" s="147">
        <f t="shared" si="3"/>
        <v>0</v>
      </c>
      <c r="AR112" s="148" t="s">
        <v>150</v>
      </c>
      <c r="AT112" s="148" t="s">
        <v>146</v>
      </c>
      <c r="AU112" s="148" t="s">
        <v>79</v>
      </c>
      <c r="AY112" s="17" t="s">
        <v>143</v>
      </c>
      <c r="BE112" s="149">
        <f t="shared" si="4"/>
        <v>0</v>
      </c>
      <c r="BF112" s="149">
        <f t="shared" si="5"/>
        <v>0</v>
      </c>
      <c r="BG112" s="149">
        <f t="shared" si="6"/>
        <v>0</v>
      </c>
      <c r="BH112" s="149">
        <f t="shared" si="7"/>
        <v>0</v>
      </c>
      <c r="BI112" s="149">
        <f t="shared" si="8"/>
        <v>0</v>
      </c>
      <c r="BJ112" s="17" t="s">
        <v>79</v>
      </c>
      <c r="BK112" s="149">
        <f t="shared" si="9"/>
        <v>0</v>
      </c>
      <c r="BL112" s="17" t="s">
        <v>150</v>
      </c>
      <c r="BM112" s="148" t="s">
        <v>198</v>
      </c>
    </row>
    <row r="113" spans="2:65" s="31" customFormat="1" ht="16.5" customHeight="1">
      <c r="B113" s="136"/>
      <c r="C113" s="137" t="s">
        <v>199</v>
      </c>
      <c r="D113" s="137" t="s">
        <v>146</v>
      </c>
      <c r="E113" s="138" t="s">
        <v>200</v>
      </c>
      <c r="F113" s="139" t="s">
        <v>201</v>
      </c>
      <c r="G113" s="140" t="s">
        <v>202</v>
      </c>
      <c r="H113" s="141">
        <v>1</v>
      </c>
      <c r="I113" s="142"/>
      <c r="J113" s="143">
        <f t="shared" si="0"/>
        <v>0</v>
      </c>
      <c r="K113" s="139" t="s">
        <v>149</v>
      </c>
      <c r="L113" s="32"/>
      <c r="M113" s="144"/>
      <c r="N113" s="145" t="s">
        <v>41</v>
      </c>
      <c r="O113" s="53"/>
      <c r="P113" s="146">
        <f t="shared" si="1"/>
        <v>0</v>
      </c>
      <c r="Q113" s="146">
        <v>0</v>
      </c>
      <c r="R113" s="146">
        <f t="shared" si="2"/>
        <v>0</v>
      </c>
      <c r="S113" s="146">
        <v>0</v>
      </c>
      <c r="T113" s="147">
        <f t="shared" si="3"/>
        <v>0</v>
      </c>
      <c r="AR113" s="148" t="s">
        <v>150</v>
      </c>
      <c r="AT113" s="148" t="s">
        <v>146</v>
      </c>
      <c r="AU113" s="148" t="s">
        <v>79</v>
      </c>
      <c r="AY113" s="17" t="s">
        <v>143</v>
      </c>
      <c r="BE113" s="149">
        <f t="shared" si="4"/>
        <v>0</v>
      </c>
      <c r="BF113" s="149">
        <f t="shared" si="5"/>
        <v>0</v>
      </c>
      <c r="BG113" s="149">
        <f t="shared" si="6"/>
        <v>0</v>
      </c>
      <c r="BH113" s="149">
        <f t="shared" si="7"/>
        <v>0</v>
      </c>
      <c r="BI113" s="149">
        <f t="shared" si="8"/>
        <v>0</v>
      </c>
      <c r="BJ113" s="17" t="s">
        <v>79</v>
      </c>
      <c r="BK113" s="149">
        <f t="shared" si="9"/>
        <v>0</v>
      </c>
      <c r="BL113" s="17" t="s">
        <v>150</v>
      </c>
      <c r="BM113" s="148" t="s">
        <v>203</v>
      </c>
    </row>
    <row r="114" spans="2:65" s="31" customFormat="1" ht="16.5" customHeight="1">
      <c r="B114" s="136"/>
      <c r="C114" s="137" t="s">
        <v>8</v>
      </c>
      <c r="D114" s="137" t="s">
        <v>146</v>
      </c>
      <c r="E114" s="138" t="s">
        <v>204</v>
      </c>
      <c r="F114" s="139" t="s">
        <v>205</v>
      </c>
      <c r="G114" s="140" t="s">
        <v>202</v>
      </c>
      <c r="H114" s="141">
        <v>4</v>
      </c>
      <c r="I114" s="142"/>
      <c r="J114" s="143">
        <f t="shared" si="0"/>
        <v>0</v>
      </c>
      <c r="K114" s="139" t="s">
        <v>149</v>
      </c>
      <c r="L114" s="32"/>
      <c r="M114" s="144"/>
      <c r="N114" s="145" t="s">
        <v>41</v>
      </c>
      <c r="O114" s="53"/>
      <c r="P114" s="146">
        <f t="shared" si="1"/>
        <v>0</v>
      </c>
      <c r="Q114" s="146">
        <v>0</v>
      </c>
      <c r="R114" s="146">
        <f t="shared" si="2"/>
        <v>0</v>
      </c>
      <c r="S114" s="146">
        <v>0</v>
      </c>
      <c r="T114" s="147">
        <f t="shared" si="3"/>
        <v>0</v>
      </c>
      <c r="AR114" s="148" t="s">
        <v>150</v>
      </c>
      <c r="AT114" s="148" t="s">
        <v>146</v>
      </c>
      <c r="AU114" s="148" t="s">
        <v>79</v>
      </c>
      <c r="AY114" s="17" t="s">
        <v>143</v>
      </c>
      <c r="BE114" s="149">
        <f t="shared" si="4"/>
        <v>0</v>
      </c>
      <c r="BF114" s="149">
        <f t="shared" si="5"/>
        <v>0</v>
      </c>
      <c r="BG114" s="149">
        <f t="shared" si="6"/>
        <v>0</v>
      </c>
      <c r="BH114" s="149">
        <f t="shared" si="7"/>
        <v>0</v>
      </c>
      <c r="BI114" s="149">
        <f t="shared" si="8"/>
        <v>0</v>
      </c>
      <c r="BJ114" s="17" t="s">
        <v>79</v>
      </c>
      <c r="BK114" s="149">
        <f t="shared" si="9"/>
        <v>0</v>
      </c>
      <c r="BL114" s="17" t="s">
        <v>150</v>
      </c>
      <c r="BM114" s="148" t="s">
        <v>206</v>
      </c>
    </row>
    <row r="115" spans="2:65" s="122" customFormat="1" ht="22.8" customHeight="1">
      <c r="B115" s="123"/>
      <c r="D115" s="124" t="s">
        <v>68</v>
      </c>
      <c r="E115" s="134" t="s">
        <v>178</v>
      </c>
      <c r="F115" s="134" t="s">
        <v>207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SUM(P116:P121)</f>
        <v>0</v>
      </c>
      <c r="Q115" s="129"/>
      <c r="R115" s="130">
        <f>SUM(R116:R121)</f>
        <v>0</v>
      </c>
      <c r="S115" s="129"/>
      <c r="T115" s="131">
        <f>SUM(T116:T121)</f>
        <v>3.8680000000000003</v>
      </c>
      <c r="AR115" s="124" t="s">
        <v>74</v>
      </c>
      <c r="AT115" s="132" t="s">
        <v>68</v>
      </c>
      <c r="AU115" s="132" t="s">
        <v>74</v>
      </c>
      <c r="AY115" s="124" t="s">
        <v>143</v>
      </c>
      <c r="BK115" s="133">
        <f>SUM(BK116:BK121)</f>
        <v>0</v>
      </c>
    </row>
    <row r="116" spans="2:65" s="31" customFormat="1" ht="16.5" customHeight="1">
      <c r="B116" s="136"/>
      <c r="C116" s="137" t="s">
        <v>208</v>
      </c>
      <c r="D116" s="137" t="s">
        <v>146</v>
      </c>
      <c r="E116" s="138" t="s">
        <v>209</v>
      </c>
      <c r="F116" s="139" t="s">
        <v>210</v>
      </c>
      <c r="G116" s="140" t="s">
        <v>211</v>
      </c>
      <c r="H116" s="141">
        <v>1</v>
      </c>
      <c r="I116" s="142"/>
      <c r="J116" s="143">
        <f t="shared" ref="J116:J121" si="10">ROUND(I116*H116,2)</f>
        <v>0</v>
      </c>
      <c r="K116" s="139" t="s">
        <v>149</v>
      </c>
      <c r="L116" s="32"/>
      <c r="M116" s="144"/>
      <c r="N116" s="145" t="s">
        <v>41</v>
      </c>
      <c r="O116" s="53"/>
      <c r="P116" s="146">
        <f t="shared" ref="P116:P121" si="11">O116*H116</f>
        <v>0</v>
      </c>
      <c r="Q116" s="146">
        <v>0</v>
      </c>
      <c r="R116" s="146">
        <f t="shared" ref="R116:R121" si="12">Q116*H116</f>
        <v>0</v>
      </c>
      <c r="S116" s="146">
        <v>0</v>
      </c>
      <c r="T116" s="147">
        <f t="shared" ref="T116:T121" si="13">S116*H116</f>
        <v>0</v>
      </c>
      <c r="AR116" s="148" t="s">
        <v>212</v>
      </c>
      <c r="AT116" s="148" t="s">
        <v>146</v>
      </c>
      <c r="AU116" s="148" t="s">
        <v>79</v>
      </c>
      <c r="AY116" s="17" t="s">
        <v>143</v>
      </c>
      <c r="BE116" s="149">
        <f t="shared" ref="BE116:BE121" si="14">IF(N116="základní",J116,0)</f>
        <v>0</v>
      </c>
      <c r="BF116" s="149">
        <f t="shared" ref="BF116:BF121" si="15">IF(N116="snížená",J116,0)</f>
        <v>0</v>
      </c>
      <c r="BG116" s="149">
        <f t="shared" ref="BG116:BG121" si="16">IF(N116="zákl. přenesená",J116,0)</f>
        <v>0</v>
      </c>
      <c r="BH116" s="149">
        <f t="shared" ref="BH116:BH121" si="17">IF(N116="sníž. přenesená",J116,0)</f>
        <v>0</v>
      </c>
      <c r="BI116" s="149">
        <f t="shared" ref="BI116:BI121" si="18">IF(N116="nulová",J116,0)</f>
        <v>0</v>
      </c>
      <c r="BJ116" s="17" t="s">
        <v>79</v>
      </c>
      <c r="BK116" s="149">
        <f t="shared" ref="BK116:BK121" si="19">ROUND(I116*H116,2)</f>
        <v>0</v>
      </c>
      <c r="BL116" s="17" t="s">
        <v>212</v>
      </c>
      <c r="BM116" s="148" t="s">
        <v>213</v>
      </c>
    </row>
    <row r="117" spans="2:65" s="31" customFormat="1" ht="16.5" customHeight="1">
      <c r="B117" s="136"/>
      <c r="C117" s="137" t="s">
        <v>214</v>
      </c>
      <c r="D117" s="137" t="s">
        <v>146</v>
      </c>
      <c r="E117" s="138" t="s">
        <v>215</v>
      </c>
      <c r="F117" s="139" t="s">
        <v>216</v>
      </c>
      <c r="G117" s="140" t="s">
        <v>211</v>
      </c>
      <c r="H117" s="141">
        <v>1</v>
      </c>
      <c r="I117" s="142"/>
      <c r="J117" s="143">
        <f t="shared" si="10"/>
        <v>0</v>
      </c>
      <c r="K117" s="139" t="s">
        <v>149</v>
      </c>
      <c r="L117" s="32"/>
      <c r="M117" s="144"/>
      <c r="N117" s="145" t="s">
        <v>41</v>
      </c>
      <c r="O117" s="53"/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AR117" s="148" t="s">
        <v>150</v>
      </c>
      <c r="AT117" s="148" t="s">
        <v>146</v>
      </c>
      <c r="AU117" s="148" t="s">
        <v>79</v>
      </c>
      <c r="AY117" s="17" t="s">
        <v>143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17" t="s">
        <v>79</v>
      </c>
      <c r="BK117" s="149">
        <f t="shared" si="19"/>
        <v>0</v>
      </c>
      <c r="BL117" s="17" t="s">
        <v>150</v>
      </c>
      <c r="BM117" s="148" t="s">
        <v>217</v>
      </c>
    </row>
    <row r="118" spans="2:65" s="31" customFormat="1" ht="16.5" customHeight="1">
      <c r="B118" s="136"/>
      <c r="C118" s="137" t="s">
        <v>218</v>
      </c>
      <c r="D118" s="137" t="s">
        <v>146</v>
      </c>
      <c r="E118" s="138" t="s">
        <v>219</v>
      </c>
      <c r="F118" s="139" t="s">
        <v>220</v>
      </c>
      <c r="G118" s="140" t="s">
        <v>88</v>
      </c>
      <c r="H118" s="141">
        <v>2.16</v>
      </c>
      <c r="I118" s="142"/>
      <c r="J118" s="143">
        <f t="shared" si="10"/>
        <v>0</v>
      </c>
      <c r="K118" s="139" t="s">
        <v>149</v>
      </c>
      <c r="L118" s="32"/>
      <c r="M118" s="144"/>
      <c r="N118" s="145" t="s">
        <v>41</v>
      </c>
      <c r="O118" s="53"/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AR118" s="148" t="s">
        <v>150</v>
      </c>
      <c r="AT118" s="148" t="s">
        <v>146</v>
      </c>
      <c r="AU118" s="148" t="s">
        <v>79</v>
      </c>
      <c r="AY118" s="17" t="s">
        <v>143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17" t="s">
        <v>79</v>
      </c>
      <c r="BK118" s="149">
        <f t="shared" si="19"/>
        <v>0</v>
      </c>
      <c r="BL118" s="17" t="s">
        <v>150</v>
      </c>
      <c r="BM118" s="148" t="s">
        <v>221</v>
      </c>
    </row>
    <row r="119" spans="2:65" s="31" customFormat="1" ht="16.5" customHeight="1">
      <c r="B119" s="136"/>
      <c r="C119" s="137" t="s">
        <v>222</v>
      </c>
      <c r="D119" s="137" t="s">
        <v>146</v>
      </c>
      <c r="E119" s="138" t="s">
        <v>223</v>
      </c>
      <c r="F119" s="139" t="s">
        <v>224</v>
      </c>
      <c r="G119" s="140" t="s">
        <v>225</v>
      </c>
      <c r="H119" s="141">
        <v>0.25</v>
      </c>
      <c r="I119" s="142"/>
      <c r="J119" s="143">
        <f t="shared" si="10"/>
        <v>0</v>
      </c>
      <c r="K119" s="139" t="s">
        <v>149</v>
      </c>
      <c r="L119" s="32"/>
      <c r="M119" s="144"/>
      <c r="N119" s="145" t="s">
        <v>41</v>
      </c>
      <c r="O119" s="53"/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AR119" s="148" t="s">
        <v>150</v>
      </c>
      <c r="AT119" s="148" t="s">
        <v>146</v>
      </c>
      <c r="AU119" s="148" t="s">
        <v>79</v>
      </c>
      <c r="AY119" s="17" t="s">
        <v>143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17" t="s">
        <v>79</v>
      </c>
      <c r="BK119" s="149">
        <f t="shared" si="19"/>
        <v>0</v>
      </c>
      <c r="BL119" s="17" t="s">
        <v>150</v>
      </c>
      <c r="BM119" s="148" t="s">
        <v>226</v>
      </c>
    </row>
    <row r="120" spans="2:65" s="31" customFormat="1" ht="16.5" customHeight="1">
      <c r="B120" s="136"/>
      <c r="C120" s="137" t="s">
        <v>227</v>
      </c>
      <c r="D120" s="137" t="s">
        <v>146</v>
      </c>
      <c r="E120" s="138" t="s">
        <v>228</v>
      </c>
      <c r="F120" s="139" t="s">
        <v>229</v>
      </c>
      <c r="G120" s="140" t="s">
        <v>88</v>
      </c>
      <c r="H120" s="141">
        <v>10</v>
      </c>
      <c r="I120" s="142"/>
      <c r="J120" s="143">
        <f t="shared" si="10"/>
        <v>0</v>
      </c>
      <c r="K120" s="139" t="s">
        <v>149</v>
      </c>
      <c r="L120" s="32"/>
      <c r="M120" s="144"/>
      <c r="N120" s="145" t="s">
        <v>41</v>
      </c>
      <c r="O120" s="53"/>
      <c r="P120" s="146">
        <f t="shared" si="11"/>
        <v>0</v>
      </c>
      <c r="Q120" s="146">
        <v>0</v>
      </c>
      <c r="R120" s="146">
        <f t="shared" si="12"/>
        <v>0</v>
      </c>
      <c r="S120" s="146">
        <v>7.5999999999999998E-2</v>
      </c>
      <c r="T120" s="147">
        <f t="shared" si="13"/>
        <v>0.76</v>
      </c>
      <c r="AR120" s="148" t="s">
        <v>150</v>
      </c>
      <c r="AT120" s="148" t="s">
        <v>146</v>
      </c>
      <c r="AU120" s="148" t="s">
        <v>79</v>
      </c>
      <c r="AY120" s="17" t="s">
        <v>143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17" t="s">
        <v>79</v>
      </c>
      <c r="BK120" s="149">
        <f t="shared" si="19"/>
        <v>0</v>
      </c>
      <c r="BL120" s="17" t="s">
        <v>150</v>
      </c>
      <c r="BM120" s="148" t="s">
        <v>230</v>
      </c>
    </row>
    <row r="121" spans="2:65" s="31" customFormat="1" ht="16.5" customHeight="1">
      <c r="B121" s="136"/>
      <c r="C121" s="137" t="s">
        <v>7</v>
      </c>
      <c r="D121" s="137" t="s">
        <v>146</v>
      </c>
      <c r="E121" s="138" t="s">
        <v>231</v>
      </c>
      <c r="F121" s="139" t="s">
        <v>232</v>
      </c>
      <c r="G121" s="140" t="s">
        <v>225</v>
      </c>
      <c r="H121" s="141">
        <v>14</v>
      </c>
      <c r="I121" s="142"/>
      <c r="J121" s="143">
        <f t="shared" si="10"/>
        <v>0</v>
      </c>
      <c r="K121" s="139" t="s">
        <v>149</v>
      </c>
      <c r="L121" s="32"/>
      <c r="M121" s="144"/>
      <c r="N121" s="145" t="s">
        <v>41</v>
      </c>
      <c r="O121" s="53"/>
      <c r="P121" s="146">
        <f t="shared" si="11"/>
        <v>0</v>
      </c>
      <c r="Q121" s="146">
        <v>0</v>
      </c>
      <c r="R121" s="146">
        <f t="shared" si="12"/>
        <v>0</v>
      </c>
      <c r="S121" s="146">
        <v>0.222</v>
      </c>
      <c r="T121" s="147">
        <f t="shared" si="13"/>
        <v>3.1080000000000001</v>
      </c>
      <c r="AR121" s="148" t="s">
        <v>150</v>
      </c>
      <c r="AT121" s="148" t="s">
        <v>146</v>
      </c>
      <c r="AU121" s="148" t="s">
        <v>79</v>
      </c>
      <c r="AY121" s="17" t="s">
        <v>143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17" t="s">
        <v>79</v>
      </c>
      <c r="BK121" s="149">
        <f t="shared" si="19"/>
        <v>0</v>
      </c>
      <c r="BL121" s="17" t="s">
        <v>150</v>
      </c>
      <c r="BM121" s="148" t="s">
        <v>233</v>
      </c>
    </row>
    <row r="122" spans="2:65" s="122" customFormat="1" ht="22.8" customHeight="1">
      <c r="B122" s="123"/>
      <c r="D122" s="124" t="s">
        <v>68</v>
      </c>
      <c r="E122" s="134" t="s">
        <v>234</v>
      </c>
      <c r="F122" s="134" t="s">
        <v>235</v>
      </c>
      <c r="I122" s="126"/>
      <c r="J122" s="135">
        <f>BK122</f>
        <v>0</v>
      </c>
      <c r="L122" s="123"/>
      <c r="M122" s="128"/>
      <c r="N122" s="129"/>
      <c r="O122" s="129"/>
      <c r="P122" s="130">
        <f>SUM(P123:P128)</f>
        <v>0</v>
      </c>
      <c r="Q122" s="129"/>
      <c r="R122" s="130">
        <f>SUM(R123:R128)</f>
        <v>0</v>
      </c>
      <c r="S122" s="129"/>
      <c r="T122" s="131">
        <f>SUM(T123:T128)</f>
        <v>0</v>
      </c>
      <c r="AR122" s="124" t="s">
        <v>74</v>
      </c>
      <c r="AT122" s="132" t="s">
        <v>68</v>
      </c>
      <c r="AU122" s="132" t="s">
        <v>74</v>
      </c>
      <c r="AY122" s="124" t="s">
        <v>143</v>
      </c>
      <c r="BK122" s="133">
        <f>SUM(BK123:BK128)</f>
        <v>0</v>
      </c>
    </row>
    <row r="123" spans="2:65" s="31" customFormat="1" ht="16.5" customHeight="1">
      <c r="B123" s="136"/>
      <c r="C123" s="137" t="s">
        <v>236</v>
      </c>
      <c r="D123" s="137" t="s">
        <v>146</v>
      </c>
      <c r="E123" s="138" t="s">
        <v>237</v>
      </c>
      <c r="F123" s="139" t="s">
        <v>238</v>
      </c>
      <c r="G123" s="140" t="s">
        <v>239</v>
      </c>
      <c r="H123" s="141">
        <v>2.6</v>
      </c>
      <c r="I123" s="142"/>
      <c r="J123" s="143">
        <f>ROUND(I123*H123,2)</f>
        <v>0</v>
      </c>
      <c r="K123" s="139" t="s">
        <v>149</v>
      </c>
      <c r="L123" s="32"/>
      <c r="M123" s="144"/>
      <c r="N123" s="145" t="s">
        <v>41</v>
      </c>
      <c r="O123" s="53"/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AR123" s="148" t="s">
        <v>150</v>
      </c>
      <c r="AT123" s="148" t="s">
        <v>146</v>
      </c>
      <c r="AU123" s="148" t="s">
        <v>79</v>
      </c>
      <c r="AY123" s="17" t="s">
        <v>143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7" t="s">
        <v>79</v>
      </c>
      <c r="BK123" s="149">
        <f>ROUND(I123*H123,2)</f>
        <v>0</v>
      </c>
      <c r="BL123" s="17" t="s">
        <v>150</v>
      </c>
      <c r="BM123" s="148" t="s">
        <v>240</v>
      </c>
    </row>
    <row r="124" spans="2:65" s="31" customFormat="1" ht="16.5" customHeight="1">
      <c r="B124" s="136"/>
      <c r="C124" s="137" t="s">
        <v>241</v>
      </c>
      <c r="D124" s="137" t="s">
        <v>146</v>
      </c>
      <c r="E124" s="138" t="s">
        <v>242</v>
      </c>
      <c r="F124" s="139" t="s">
        <v>243</v>
      </c>
      <c r="G124" s="140" t="s">
        <v>239</v>
      </c>
      <c r="H124" s="141">
        <v>2.6</v>
      </c>
      <c r="I124" s="142"/>
      <c r="J124" s="143">
        <f>ROUND(I124*H124,2)</f>
        <v>0</v>
      </c>
      <c r="K124" s="139" t="s">
        <v>149</v>
      </c>
      <c r="L124" s="32"/>
      <c r="M124" s="144"/>
      <c r="N124" s="145" t="s">
        <v>41</v>
      </c>
      <c r="O124" s="53"/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150</v>
      </c>
      <c r="AT124" s="148" t="s">
        <v>146</v>
      </c>
      <c r="AU124" s="148" t="s">
        <v>79</v>
      </c>
      <c r="AY124" s="17" t="s">
        <v>143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79</v>
      </c>
      <c r="BK124" s="149">
        <f>ROUND(I124*H124,2)</f>
        <v>0</v>
      </c>
      <c r="BL124" s="17" t="s">
        <v>150</v>
      </c>
      <c r="BM124" s="148" t="s">
        <v>244</v>
      </c>
    </row>
    <row r="125" spans="2:65" s="31" customFormat="1" ht="16.5" customHeight="1">
      <c r="B125" s="136"/>
      <c r="C125" s="137" t="s">
        <v>245</v>
      </c>
      <c r="D125" s="137" t="s">
        <v>146</v>
      </c>
      <c r="E125" s="138" t="s">
        <v>246</v>
      </c>
      <c r="F125" s="139" t="s">
        <v>247</v>
      </c>
      <c r="G125" s="140" t="s">
        <v>239</v>
      </c>
      <c r="H125" s="141">
        <v>2.6</v>
      </c>
      <c r="I125" s="142"/>
      <c r="J125" s="143">
        <f>ROUND(I125*H125,2)</f>
        <v>0</v>
      </c>
      <c r="K125" s="139" t="s">
        <v>149</v>
      </c>
      <c r="L125" s="32"/>
      <c r="M125" s="144"/>
      <c r="N125" s="145" t="s">
        <v>41</v>
      </c>
      <c r="O125" s="53"/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150</v>
      </c>
      <c r="AT125" s="148" t="s">
        <v>146</v>
      </c>
      <c r="AU125" s="148" t="s">
        <v>79</v>
      </c>
      <c r="AY125" s="17" t="s">
        <v>143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79</v>
      </c>
      <c r="BK125" s="149">
        <f>ROUND(I125*H125,2)</f>
        <v>0</v>
      </c>
      <c r="BL125" s="17" t="s">
        <v>150</v>
      </c>
      <c r="BM125" s="148" t="s">
        <v>248</v>
      </c>
    </row>
    <row r="126" spans="2:65" s="31" customFormat="1" ht="16.5" customHeight="1">
      <c r="B126" s="136"/>
      <c r="C126" s="137" t="s">
        <v>249</v>
      </c>
      <c r="D126" s="137" t="s">
        <v>146</v>
      </c>
      <c r="E126" s="138" t="s">
        <v>250</v>
      </c>
      <c r="F126" s="139" t="s">
        <v>251</v>
      </c>
      <c r="G126" s="140" t="s">
        <v>239</v>
      </c>
      <c r="H126" s="141">
        <v>26</v>
      </c>
      <c r="I126" s="142"/>
      <c r="J126" s="143">
        <f>ROUND(I126*H126,2)</f>
        <v>0</v>
      </c>
      <c r="K126" s="139" t="s">
        <v>252</v>
      </c>
      <c r="L126" s="32"/>
      <c r="M126" s="144"/>
      <c r="N126" s="145" t="s">
        <v>41</v>
      </c>
      <c r="O126" s="53"/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150</v>
      </c>
      <c r="AT126" s="148" t="s">
        <v>146</v>
      </c>
      <c r="AU126" s="148" t="s">
        <v>79</v>
      </c>
      <c r="AY126" s="17" t="s">
        <v>143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79</v>
      </c>
      <c r="BK126" s="149">
        <f>ROUND(I126*H126,2)</f>
        <v>0</v>
      </c>
      <c r="BL126" s="17" t="s">
        <v>150</v>
      </c>
      <c r="BM126" s="148" t="s">
        <v>253</v>
      </c>
    </row>
    <row r="127" spans="2:65" s="31" customFormat="1">
      <c r="B127" s="32"/>
      <c r="D127" s="150" t="s">
        <v>254</v>
      </c>
      <c r="F127" s="151" t="s">
        <v>255</v>
      </c>
      <c r="I127" s="152"/>
      <c r="L127" s="32"/>
      <c r="M127" s="153"/>
      <c r="N127" s="53"/>
      <c r="O127" s="53"/>
      <c r="P127" s="53"/>
      <c r="Q127" s="53"/>
      <c r="R127" s="53"/>
      <c r="S127" s="53"/>
      <c r="T127" s="54"/>
      <c r="AT127" s="17" t="s">
        <v>254</v>
      </c>
      <c r="AU127" s="17" t="s">
        <v>79</v>
      </c>
    </row>
    <row r="128" spans="2:65" s="31" customFormat="1" ht="16.5" customHeight="1">
      <c r="B128" s="136"/>
      <c r="C128" s="137" t="s">
        <v>256</v>
      </c>
      <c r="D128" s="137" t="s">
        <v>146</v>
      </c>
      <c r="E128" s="138" t="s">
        <v>257</v>
      </c>
      <c r="F128" s="139" t="s">
        <v>258</v>
      </c>
      <c r="G128" s="140" t="s">
        <v>239</v>
      </c>
      <c r="H128" s="141">
        <v>2.6</v>
      </c>
      <c r="I128" s="142"/>
      <c r="J128" s="143">
        <f>ROUND(I128*H128,2)</f>
        <v>0</v>
      </c>
      <c r="K128" s="139" t="s">
        <v>149</v>
      </c>
      <c r="L128" s="32"/>
      <c r="M128" s="144"/>
      <c r="N128" s="145" t="s">
        <v>41</v>
      </c>
      <c r="O128" s="53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150</v>
      </c>
      <c r="AT128" s="148" t="s">
        <v>146</v>
      </c>
      <c r="AU128" s="148" t="s">
        <v>79</v>
      </c>
      <c r="AY128" s="17" t="s">
        <v>143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79</v>
      </c>
      <c r="BK128" s="149">
        <f>ROUND(I128*H128,2)</f>
        <v>0</v>
      </c>
      <c r="BL128" s="17" t="s">
        <v>150</v>
      </c>
      <c r="BM128" s="148" t="s">
        <v>259</v>
      </c>
    </row>
    <row r="129" spans="2:65" s="122" customFormat="1" ht="25.95" customHeight="1">
      <c r="B129" s="123"/>
      <c r="D129" s="124" t="s">
        <v>68</v>
      </c>
      <c r="E129" s="125" t="s">
        <v>260</v>
      </c>
      <c r="F129" s="125" t="s">
        <v>261</v>
      </c>
      <c r="I129" s="126"/>
      <c r="J129" s="127">
        <f>BK129</f>
        <v>0</v>
      </c>
      <c r="L129" s="123"/>
      <c r="M129" s="128"/>
      <c r="N129" s="129"/>
      <c r="O129" s="129"/>
      <c r="P129" s="130">
        <f>P130+P148+P170+P184+P200+P203+P210+P222+P232+P236+P255+P258+P261+P265</f>
        <v>0</v>
      </c>
      <c r="Q129" s="129"/>
      <c r="R129" s="130">
        <f>R130+R148+R170+R184+R200+R203+R210+R222+R232+R236+R255+R258+R261+R265</f>
        <v>1.2455313732</v>
      </c>
      <c r="S129" s="129"/>
      <c r="T129" s="131">
        <f>T130+T148+T170+T184+T200+T203+T210+T222+T232+T236+T255+T258+T261+T265</f>
        <v>0.79026999999999992</v>
      </c>
      <c r="AR129" s="124" t="s">
        <v>74</v>
      </c>
      <c r="AT129" s="132" t="s">
        <v>68</v>
      </c>
      <c r="AU129" s="132" t="s">
        <v>69</v>
      </c>
      <c r="AY129" s="124" t="s">
        <v>143</v>
      </c>
      <c r="BK129" s="133">
        <f>BK130+BK148+BK170+BK184+BK200+BK203+BK210+BK222+BK232+BK236+BK255+BK258+BK261+BK265</f>
        <v>0</v>
      </c>
    </row>
    <row r="130" spans="2:65" s="122" customFormat="1" ht="22.8" customHeight="1">
      <c r="B130" s="123"/>
      <c r="D130" s="124" t="s">
        <v>68</v>
      </c>
      <c r="E130" s="134" t="s">
        <v>262</v>
      </c>
      <c r="F130" s="134" t="s">
        <v>263</v>
      </c>
      <c r="I130" s="126"/>
      <c r="J130" s="135">
        <f>BK130</f>
        <v>0</v>
      </c>
      <c r="L130" s="123"/>
      <c r="M130" s="128"/>
      <c r="N130" s="129"/>
      <c r="O130" s="129"/>
      <c r="P130" s="130">
        <f>SUM(P131:P147)</f>
        <v>0</v>
      </c>
      <c r="Q130" s="129"/>
      <c r="R130" s="130">
        <f>SUM(R131:R147)</f>
        <v>1.931219E-2</v>
      </c>
      <c r="S130" s="129"/>
      <c r="T130" s="131">
        <f>SUM(T131:T147)</f>
        <v>9.8999999999999991E-3</v>
      </c>
      <c r="AR130" s="124" t="s">
        <v>74</v>
      </c>
      <c r="AT130" s="132" t="s">
        <v>68</v>
      </c>
      <c r="AU130" s="132" t="s">
        <v>74</v>
      </c>
      <c r="AY130" s="124" t="s">
        <v>143</v>
      </c>
      <c r="BK130" s="133">
        <f>SUM(BK131:BK147)</f>
        <v>0</v>
      </c>
    </row>
    <row r="131" spans="2:65" s="31" customFormat="1" ht="16.5" customHeight="1">
      <c r="B131" s="136"/>
      <c r="C131" s="137" t="s">
        <v>264</v>
      </c>
      <c r="D131" s="137" t="s">
        <v>146</v>
      </c>
      <c r="E131" s="138" t="s">
        <v>265</v>
      </c>
      <c r="F131" s="139" t="s">
        <v>266</v>
      </c>
      <c r="G131" s="140" t="s">
        <v>211</v>
      </c>
      <c r="H131" s="141">
        <v>1</v>
      </c>
      <c r="I131" s="142"/>
      <c r="J131" s="143">
        <f>ROUND(I131*H131,2)</f>
        <v>0</v>
      </c>
      <c r="K131" s="139" t="s">
        <v>252</v>
      </c>
      <c r="L131" s="32"/>
      <c r="M131" s="144"/>
      <c r="N131" s="145" t="s">
        <v>41</v>
      </c>
      <c r="O131" s="53"/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150</v>
      </c>
      <c r="AT131" s="148" t="s">
        <v>146</v>
      </c>
      <c r="AU131" s="148" t="s">
        <v>79</v>
      </c>
      <c r="AY131" s="17" t="s">
        <v>143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79</v>
      </c>
      <c r="BK131" s="149">
        <f>ROUND(I131*H131,2)</f>
        <v>0</v>
      </c>
      <c r="BL131" s="17" t="s">
        <v>150</v>
      </c>
      <c r="BM131" s="148" t="s">
        <v>267</v>
      </c>
    </row>
    <row r="132" spans="2:65" s="31" customFormat="1">
      <c r="B132" s="32"/>
      <c r="D132" s="150" t="s">
        <v>254</v>
      </c>
      <c r="F132" s="151" t="s">
        <v>268</v>
      </c>
      <c r="I132" s="152"/>
      <c r="L132" s="32"/>
      <c r="M132" s="153"/>
      <c r="N132" s="53"/>
      <c r="O132" s="53"/>
      <c r="P132" s="53"/>
      <c r="Q132" s="53"/>
      <c r="R132" s="53"/>
      <c r="S132" s="53"/>
      <c r="T132" s="54"/>
      <c r="AT132" s="17" t="s">
        <v>254</v>
      </c>
      <c r="AU132" s="17" t="s">
        <v>79</v>
      </c>
    </row>
    <row r="133" spans="2:65" s="31" customFormat="1" ht="16.5" customHeight="1">
      <c r="B133" s="136"/>
      <c r="C133" s="137" t="s">
        <v>269</v>
      </c>
      <c r="D133" s="137" t="s">
        <v>146</v>
      </c>
      <c r="E133" s="138" t="s">
        <v>270</v>
      </c>
      <c r="F133" s="139" t="s">
        <v>271</v>
      </c>
      <c r="G133" s="140" t="s">
        <v>181</v>
      </c>
      <c r="H133" s="141">
        <v>5</v>
      </c>
      <c r="I133" s="142"/>
      <c r="J133" s="143">
        <f>ROUND(I133*H133,2)</f>
        <v>0</v>
      </c>
      <c r="K133" s="139" t="s">
        <v>149</v>
      </c>
      <c r="L133" s="32"/>
      <c r="M133" s="144"/>
      <c r="N133" s="145" t="s">
        <v>41</v>
      </c>
      <c r="O133" s="53"/>
      <c r="P133" s="146">
        <f>O133*H133</f>
        <v>0</v>
      </c>
      <c r="Q133" s="146">
        <v>0</v>
      </c>
      <c r="R133" s="146">
        <f>Q133*H133</f>
        <v>0</v>
      </c>
      <c r="S133" s="146">
        <v>1.98E-3</v>
      </c>
      <c r="T133" s="147">
        <f>S133*H133</f>
        <v>9.8999999999999991E-3</v>
      </c>
      <c r="AR133" s="148" t="s">
        <v>150</v>
      </c>
      <c r="AT133" s="148" t="s">
        <v>146</v>
      </c>
      <c r="AU133" s="148" t="s">
        <v>79</v>
      </c>
      <c r="AY133" s="17" t="s">
        <v>143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79</v>
      </c>
      <c r="BK133" s="149">
        <f>ROUND(I133*H133,2)</f>
        <v>0</v>
      </c>
      <c r="BL133" s="17" t="s">
        <v>150</v>
      </c>
      <c r="BM133" s="148" t="s">
        <v>272</v>
      </c>
    </row>
    <row r="134" spans="2:65" s="31" customFormat="1" ht="16.5" customHeight="1">
      <c r="B134" s="136"/>
      <c r="C134" s="137" t="s">
        <v>273</v>
      </c>
      <c r="D134" s="137" t="s">
        <v>146</v>
      </c>
      <c r="E134" s="138" t="s">
        <v>274</v>
      </c>
      <c r="F134" s="139" t="s">
        <v>275</v>
      </c>
      <c r="G134" s="140" t="s">
        <v>211</v>
      </c>
      <c r="H134" s="141">
        <v>2</v>
      </c>
      <c r="I134" s="142"/>
      <c r="J134" s="143">
        <f>ROUND(I134*H134,2)</f>
        <v>0</v>
      </c>
      <c r="K134" s="139" t="s">
        <v>252</v>
      </c>
      <c r="L134" s="32"/>
      <c r="M134" s="144"/>
      <c r="N134" s="145" t="s">
        <v>41</v>
      </c>
      <c r="O134" s="53"/>
      <c r="P134" s="146">
        <f>O134*H134</f>
        <v>0</v>
      </c>
      <c r="Q134" s="146">
        <v>1.7906E-3</v>
      </c>
      <c r="R134" s="146">
        <f>Q134*H134</f>
        <v>3.5812000000000001E-3</v>
      </c>
      <c r="S134" s="146">
        <v>0</v>
      </c>
      <c r="T134" s="147">
        <f>S134*H134</f>
        <v>0</v>
      </c>
      <c r="AR134" s="148" t="s">
        <v>150</v>
      </c>
      <c r="AT134" s="148" t="s">
        <v>146</v>
      </c>
      <c r="AU134" s="148" t="s">
        <v>79</v>
      </c>
      <c r="AY134" s="17" t="s">
        <v>143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79</v>
      </c>
      <c r="BK134" s="149">
        <f>ROUND(I134*H134,2)</f>
        <v>0</v>
      </c>
      <c r="BL134" s="17" t="s">
        <v>150</v>
      </c>
      <c r="BM134" s="148" t="s">
        <v>276</v>
      </c>
    </row>
    <row r="135" spans="2:65" s="31" customFormat="1">
      <c r="B135" s="32"/>
      <c r="D135" s="150" t="s">
        <v>254</v>
      </c>
      <c r="F135" s="151" t="s">
        <v>277</v>
      </c>
      <c r="I135" s="152"/>
      <c r="L135" s="32"/>
      <c r="M135" s="153"/>
      <c r="N135" s="53"/>
      <c r="O135" s="53"/>
      <c r="P135" s="53"/>
      <c r="Q135" s="53"/>
      <c r="R135" s="53"/>
      <c r="S135" s="53"/>
      <c r="T135" s="54"/>
      <c r="AT135" s="17" t="s">
        <v>254</v>
      </c>
      <c r="AU135" s="17" t="s">
        <v>79</v>
      </c>
    </row>
    <row r="136" spans="2:65" s="31" customFormat="1" ht="16.5" customHeight="1">
      <c r="B136" s="136"/>
      <c r="C136" s="154" t="s">
        <v>278</v>
      </c>
      <c r="D136" s="154" t="s">
        <v>279</v>
      </c>
      <c r="E136" s="155" t="s">
        <v>280</v>
      </c>
      <c r="F136" s="156" t="s">
        <v>281</v>
      </c>
      <c r="G136" s="157" t="s">
        <v>282</v>
      </c>
      <c r="H136" s="158">
        <v>2</v>
      </c>
      <c r="I136" s="159"/>
      <c r="J136" s="160">
        <f>ROUND(I136*H136,2)</f>
        <v>0</v>
      </c>
      <c r="K136" s="139" t="s">
        <v>149</v>
      </c>
      <c r="L136" s="161"/>
      <c r="M136" s="162"/>
      <c r="N136" s="163" t="s">
        <v>41</v>
      </c>
      <c r="O136" s="53"/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174</v>
      </c>
      <c r="AT136" s="148" t="s">
        <v>279</v>
      </c>
      <c r="AU136" s="148" t="s">
        <v>79</v>
      </c>
      <c r="AY136" s="17" t="s">
        <v>143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79</v>
      </c>
      <c r="BK136" s="149">
        <f>ROUND(I136*H136,2)</f>
        <v>0</v>
      </c>
      <c r="BL136" s="17" t="s">
        <v>150</v>
      </c>
      <c r="BM136" s="148" t="s">
        <v>283</v>
      </c>
    </row>
    <row r="137" spans="2:65" s="31" customFormat="1" ht="16.5" customHeight="1">
      <c r="B137" s="136"/>
      <c r="C137" s="137" t="s">
        <v>284</v>
      </c>
      <c r="D137" s="137" t="s">
        <v>146</v>
      </c>
      <c r="E137" s="138" t="s">
        <v>285</v>
      </c>
      <c r="F137" s="139" t="s">
        <v>286</v>
      </c>
      <c r="G137" s="140" t="s">
        <v>211</v>
      </c>
      <c r="H137" s="141">
        <v>2</v>
      </c>
      <c r="I137" s="142"/>
      <c r="J137" s="143">
        <f>ROUND(I137*H137,2)</f>
        <v>0</v>
      </c>
      <c r="K137" s="139" t="s">
        <v>252</v>
      </c>
      <c r="L137" s="32"/>
      <c r="M137" s="144"/>
      <c r="N137" s="145" t="s">
        <v>41</v>
      </c>
      <c r="O137" s="53"/>
      <c r="P137" s="146">
        <f>O137*H137</f>
        <v>0</v>
      </c>
      <c r="Q137" s="146">
        <v>1.0005999999999999E-3</v>
      </c>
      <c r="R137" s="146">
        <f>Q137*H137</f>
        <v>2.0011999999999999E-3</v>
      </c>
      <c r="S137" s="146">
        <v>0</v>
      </c>
      <c r="T137" s="147">
        <f>S137*H137</f>
        <v>0</v>
      </c>
      <c r="AR137" s="148" t="s">
        <v>150</v>
      </c>
      <c r="AT137" s="148" t="s">
        <v>146</v>
      </c>
      <c r="AU137" s="148" t="s">
        <v>79</v>
      </c>
      <c r="AY137" s="17" t="s">
        <v>143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79</v>
      </c>
      <c r="BK137" s="149">
        <f>ROUND(I137*H137,2)</f>
        <v>0</v>
      </c>
      <c r="BL137" s="17" t="s">
        <v>150</v>
      </c>
      <c r="BM137" s="148" t="s">
        <v>287</v>
      </c>
    </row>
    <row r="138" spans="2:65" s="31" customFormat="1">
      <c r="B138" s="32"/>
      <c r="D138" s="150" t="s">
        <v>254</v>
      </c>
      <c r="F138" s="151" t="s">
        <v>288</v>
      </c>
      <c r="I138" s="152"/>
      <c r="L138" s="32"/>
      <c r="M138" s="153"/>
      <c r="N138" s="53"/>
      <c r="O138" s="53"/>
      <c r="P138" s="53"/>
      <c r="Q138" s="53"/>
      <c r="R138" s="53"/>
      <c r="S138" s="53"/>
      <c r="T138" s="54"/>
      <c r="AT138" s="17" t="s">
        <v>254</v>
      </c>
      <c r="AU138" s="17" t="s">
        <v>79</v>
      </c>
    </row>
    <row r="139" spans="2:65" s="31" customFormat="1" ht="16.5" customHeight="1">
      <c r="B139" s="136"/>
      <c r="C139" s="137" t="s">
        <v>289</v>
      </c>
      <c r="D139" s="137" t="s">
        <v>146</v>
      </c>
      <c r="E139" s="138" t="s">
        <v>290</v>
      </c>
      <c r="F139" s="139" t="s">
        <v>291</v>
      </c>
      <c r="G139" s="140" t="s">
        <v>181</v>
      </c>
      <c r="H139" s="141">
        <v>5</v>
      </c>
      <c r="I139" s="142"/>
      <c r="J139" s="143">
        <f>ROUND(I139*H139,2)</f>
        <v>0</v>
      </c>
      <c r="K139" s="139" t="s">
        <v>252</v>
      </c>
      <c r="L139" s="32"/>
      <c r="M139" s="144"/>
      <c r="N139" s="145" t="s">
        <v>41</v>
      </c>
      <c r="O139" s="53"/>
      <c r="P139" s="146">
        <f>O139*H139</f>
        <v>0</v>
      </c>
      <c r="Q139" s="146">
        <v>2.0098999999999998E-3</v>
      </c>
      <c r="R139" s="146">
        <f>Q139*H139</f>
        <v>1.0049499999999999E-2</v>
      </c>
      <c r="S139" s="146">
        <v>0</v>
      </c>
      <c r="T139" s="147">
        <f>S139*H139</f>
        <v>0</v>
      </c>
      <c r="AR139" s="148" t="s">
        <v>150</v>
      </c>
      <c r="AT139" s="148" t="s">
        <v>146</v>
      </c>
      <c r="AU139" s="148" t="s">
        <v>79</v>
      </c>
      <c r="AY139" s="17" t="s">
        <v>143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79</v>
      </c>
      <c r="BK139" s="149">
        <f>ROUND(I139*H139,2)</f>
        <v>0</v>
      </c>
      <c r="BL139" s="17" t="s">
        <v>150</v>
      </c>
      <c r="BM139" s="148" t="s">
        <v>292</v>
      </c>
    </row>
    <row r="140" spans="2:65" s="31" customFormat="1">
      <c r="B140" s="32"/>
      <c r="D140" s="150" t="s">
        <v>254</v>
      </c>
      <c r="F140" s="151" t="s">
        <v>293</v>
      </c>
      <c r="I140" s="152"/>
      <c r="L140" s="32"/>
      <c r="M140" s="153"/>
      <c r="N140" s="53"/>
      <c r="O140" s="53"/>
      <c r="P140" s="53"/>
      <c r="Q140" s="53"/>
      <c r="R140" s="53"/>
      <c r="S140" s="53"/>
      <c r="T140" s="54"/>
      <c r="AT140" s="17" t="s">
        <v>254</v>
      </c>
      <c r="AU140" s="17" t="s">
        <v>79</v>
      </c>
    </row>
    <row r="141" spans="2:65" s="31" customFormat="1" ht="16.5" customHeight="1">
      <c r="B141" s="136"/>
      <c r="C141" s="137" t="s">
        <v>294</v>
      </c>
      <c r="D141" s="137" t="s">
        <v>146</v>
      </c>
      <c r="E141" s="138" t="s">
        <v>295</v>
      </c>
      <c r="F141" s="139" t="s">
        <v>296</v>
      </c>
      <c r="G141" s="140" t="s">
        <v>181</v>
      </c>
      <c r="H141" s="141">
        <v>1.5</v>
      </c>
      <c r="I141" s="142"/>
      <c r="J141" s="143">
        <f t="shared" ref="J141:J147" si="20">ROUND(I141*H141,2)</f>
        <v>0</v>
      </c>
      <c r="K141" s="139" t="s">
        <v>149</v>
      </c>
      <c r="L141" s="32"/>
      <c r="M141" s="144"/>
      <c r="N141" s="145" t="s">
        <v>41</v>
      </c>
      <c r="O141" s="53"/>
      <c r="P141" s="146">
        <f t="shared" ref="P141:P147" si="21">O141*H141</f>
        <v>0</v>
      </c>
      <c r="Q141" s="146">
        <v>4.1189999999999998E-4</v>
      </c>
      <c r="R141" s="146">
        <f t="shared" ref="R141:R147" si="22">Q141*H141</f>
        <v>6.1784999999999997E-4</v>
      </c>
      <c r="S141" s="146">
        <v>0</v>
      </c>
      <c r="T141" s="147">
        <f t="shared" ref="T141:T147" si="23">S141*H141</f>
        <v>0</v>
      </c>
      <c r="AR141" s="148" t="s">
        <v>150</v>
      </c>
      <c r="AT141" s="148" t="s">
        <v>146</v>
      </c>
      <c r="AU141" s="148" t="s">
        <v>79</v>
      </c>
      <c r="AY141" s="17" t="s">
        <v>143</v>
      </c>
      <c r="BE141" s="149">
        <f t="shared" ref="BE141:BE147" si="24">IF(N141="základní",J141,0)</f>
        <v>0</v>
      </c>
      <c r="BF141" s="149">
        <f t="shared" ref="BF141:BF147" si="25">IF(N141="snížená",J141,0)</f>
        <v>0</v>
      </c>
      <c r="BG141" s="149">
        <f t="shared" ref="BG141:BG147" si="26">IF(N141="zákl. přenesená",J141,0)</f>
        <v>0</v>
      </c>
      <c r="BH141" s="149">
        <f t="shared" ref="BH141:BH147" si="27">IF(N141="sníž. přenesená",J141,0)</f>
        <v>0</v>
      </c>
      <c r="BI141" s="149">
        <f t="shared" ref="BI141:BI147" si="28">IF(N141="nulová",J141,0)</f>
        <v>0</v>
      </c>
      <c r="BJ141" s="17" t="s">
        <v>79</v>
      </c>
      <c r="BK141" s="149">
        <f t="shared" ref="BK141:BK147" si="29">ROUND(I141*H141,2)</f>
        <v>0</v>
      </c>
      <c r="BL141" s="17" t="s">
        <v>150</v>
      </c>
      <c r="BM141" s="148" t="s">
        <v>297</v>
      </c>
    </row>
    <row r="142" spans="2:65" s="31" customFormat="1" ht="16.5" customHeight="1">
      <c r="B142" s="136"/>
      <c r="C142" s="137" t="s">
        <v>298</v>
      </c>
      <c r="D142" s="137" t="s">
        <v>146</v>
      </c>
      <c r="E142" s="138" t="s">
        <v>299</v>
      </c>
      <c r="F142" s="139" t="s">
        <v>300</v>
      </c>
      <c r="G142" s="140" t="s">
        <v>181</v>
      </c>
      <c r="H142" s="141">
        <v>4</v>
      </c>
      <c r="I142" s="142"/>
      <c r="J142" s="143">
        <f t="shared" si="20"/>
        <v>0</v>
      </c>
      <c r="K142" s="139" t="s">
        <v>149</v>
      </c>
      <c r="L142" s="32"/>
      <c r="M142" s="144"/>
      <c r="N142" s="145" t="s">
        <v>41</v>
      </c>
      <c r="O142" s="53"/>
      <c r="P142" s="146">
        <f t="shared" si="21"/>
        <v>0</v>
      </c>
      <c r="Q142" s="146">
        <v>4.7649999999999998E-4</v>
      </c>
      <c r="R142" s="146">
        <f t="shared" si="22"/>
        <v>1.9059999999999999E-3</v>
      </c>
      <c r="S142" s="146">
        <v>0</v>
      </c>
      <c r="T142" s="147">
        <f t="shared" si="23"/>
        <v>0</v>
      </c>
      <c r="AR142" s="148" t="s">
        <v>150</v>
      </c>
      <c r="AT142" s="148" t="s">
        <v>146</v>
      </c>
      <c r="AU142" s="148" t="s">
        <v>79</v>
      </c>
      <c r="AY142" s="17" t="s">
        <v>143</v>
      </c>
      <c r="BE142" s="149">
        <f t="shared" si="24"/>
        <v>0</v>
      </c>
      <c r="BF142" s="149">
        <f t="shared" si="25"/>
        <v>0</v>
      </c>
      <c r="BG142" s="149">
        <f t="shared" si="26"/>
        <v>0</v>
      </c>
      <c r="BH142" s="149">
        <f t="shared" si="27"/>
        <v>0</v>
      </c>
      <c r="BI142" s="149">
        <f t="shared" si="28"/>
        <v>0</v>
      </c>
      <c r="BJ142" s="17" t="s">
        <v>79</v>
      </c>
      <c r="BK142" s="149">
        <f t="shared" si="29"/>
        <v>0</v>
      </c>
      <c r="BL142" s="17" t="s">
        <v>150</v>
      </c>
      <c r="BM142" s="148" t="s">
        <v>301</v>
      </c>
    </row>
    <row r="143" spans="2:65" s="31" customFormat="1" ht="16.5" customHeight="1">
      <c r="B143" s="136"/>
      <c r="C143" s="137" t="s">
        <v>302</v>
      </c>
      <c r="D143" s="137" t="s">
        <v>146</v>
      </c>
      <c r="E143" s="138" t="s">
        <v>303</v>
      </c>
      <c r="F143" s="139" t="s">
        <v>304</v>
      </c>
      <c r="G143" s="140" t="s">
        <v>181</v>
      </c>
      <c r="H143" s="141">
        <v>1</v>
      </c>
      <c r="I143" s="142"/>
      <c r="J143" s="143">
        <f t="shared" si="20"/>
        <v>0</v>
      </c>
      <c r="K143" s="139" t="s">
        <v>149</v>
      </c>
      <c r="L143" s="32"/>
      <c r="M143" s="144"/>
      <c r="N143" s="145" t="s">
        <v>41</v>
      </c>
      <c r="O143" s="53"/>
      <c r="P143" s="146">
        <f t="shared" si="21"/>
        <v>0</v>
      </c>
      <c r="Q143" s="146">
        <v>7.092E-4</v>
      </c>
      <c r="R143" s="146">
        <f t="shared" si="22"/>
        <v>7.092E-4</v>
      </c>
      <c r="S143" s="146">
        <v>0</v>
      </c>
      <c r="T143" s="147">
        <f t="shared" si="23"/>
        <v>0</v>
      </c>
      <c r="AR143" s="148" t="s">
        <v>150</v>
      </c>
      <c r="AT143" s="148" t="s">
        <v>146</v>
      </c>
      <c r="AU143" s="148" t="s">
        <v>79</v>
      </c>
      <c r="AY143" s="17" t="s">
        <v>143</v>
      </c>
      <c r="BE143" s="149">
        <f t="shared" si="24"/>
        <v>0</v>
      </c>
      <c r="BF143" s="149">
        <f t="shared" si="25"/>
        <v>0</v>
      </c>
      <c r="BG143" s="149">
        <f t="shared" si="26"/>
        <v>0</v>
      </c>
      <c r="BH143" s="149">
        <f t="shared" si="27"/>
        <v>0</v>
      </c>
      <c r="BI143" s="149">
        <f t="shared" si="28"/>
        <v>0</v>
      </c>
      <c r="BJ143" s="17" t="s">
        <v>79</v>
      </c>
      <c r="BK143" s="149">
        <f t="shared" si="29"/>
        <v>0</v>
      </c>
      <c r="BL143" s="17" t="s">
        <v>150</v>
      </c>
      <c r="BM143" s="148" t="s">
        <v>305</v>
      </c>
    </row>
    <row r="144" spans="2:65" s="31" customFormat="1" ht="16.5" customHeight="1">
      <c r="B144" s="136"/>
      <c r="C144" s="137" t="s">
        <v>306</v>
      </c>
      <c r="D144" s="137" t="s">
        <v>146</v>
      </c>
      <c r="E144" s="138" t="s">
        <v>307</v>
      </c>
      <c r="F144" s="139" t="s">
        <v>308</v>
      </c>
      <c r="G144" s="140" t="s">
        <v>181</v>
      </c>
      <c r="H144" s="141">
        <v>0.2</v>
      </c>
      <c r="I144" s="142"/>
      <c r="J144" s="143">
        <f t="shared" si="20"/>
        <v>0</v>
      </c>
      <c r="K144" s="139" t="s">
        <v>149</v>
      </c>
      <c r="L144" s="32"/>
      <c r="M144" s="144"/>
      <c r="N144" s="145" t="s">
        <v>41</v>
      </c>
      <c r="O144" s="53"/>
      <c r="P144" s="146">
        <f t="shared" si="21"/>
        <v>0</v>
      </c>
      <c r="Q144" s="146">
        <v>2.2361999999999998E-3</v>
      </c>
      <c r="R144" s="146">
        <f t="shared" si="22"/>
        <v>4.4724000000000001E-4</v>
      </c>
      <c r="S144" s="146">
        <v>0</v>
      </c>
      <c r="T144" s="147">
        <f t="shared" si="23"/>
        <v>0</v>
      </c>
      <c r="AR144" s="148" t="s">
        <v>150</v>
      </c>
      <c r="AT144" s="148" t="s">
        <v>146</v>
      </c>
      <c r="AU144" s="148" t="s">
        <v>79</v>
      </c>
      <c r="AY144" s="17" t="s">
        <v>143</v>
      </c>
      <c r="BE144" s="149">
        <f t="shared" si="24"/>
        <v>0</v>
      </c>
      <c r="BF144" s="149">
        <f t="shared" si="25"/>
        <v>0</v>
      </c>
      <c r="BG144" s="149">
        <f t="shared" si="26"/>
        <v>0</v>
      </c>
      <c r="BH144" s="149">
        <f t="shared" si="27"/>
        <v>0</v>
      </c>
      <c r="BI144" s="149">
        <f t="shared" si="28"/>
        <v>0</v>
      </c>
      <c r="BJ144" s="17" t="s">
        <v>79</v>
      </c>
      <c r="BK144" s="149">
        <f t="shared" si="29"/>
        <v>0</v>
      </c>
      <c r="BL144" s="17" t="s">
        <v>150</v>
      </c>
      <c r="BM144" s="148" t="s">
        <v>309</v>
      </c>
    </row>
    <row r="145" spans="2:65" s="31" customFormat="1" ht="16.5" customHeight="1">
      <c r="B145" s="136"/>
      <c r="C145" s="137" t="s">
        <v>310</v>
      </c>
      <c r="D145" s="137" t="s">
        <v>146</v>
      </c>
      <c r="E145" s="138" t="s">
        <v>311</v>
      </c>
      <c r="F145" s="139" t="s">
        <v>312</v>
      </c>
      <c r="G145" s="140" t="s">
        <v>211</v>
      </c>
      <c r="H145" s="141">
        <v>2</v>
      </c>
      <c r="I145" s="142"/>
      <c r="J145" s="143">
        <f t="shared" si="20"/>
        <v>0</v>
      </c>
      <c r="K145" s="139" t="s">
        <v>149</v>
      </c>
      <c r="L145" s="32"/>
      <c r="M145" s="144"/>
      <c r="N145" s="145" t="s">
        <v>41</v>
      </c>
      <c r="O145" s="53"/>
      <c r="P145" s="146">
        <f t="shared" si="21"/>
        <v>0</v>
      </c>
      <c r="Q145" s="146">
        <v>0</v>
      </c>
      <c r="R145" s="146">
        <f t="shared" si="22"/>
        <v>0</v>
      </c>
      <c r="S145" s="146">
        <v>0</v>
      </c>
      <c r="T145" s="147">
        <f t="shared" si="23"/>
        <v>0</v>
      </c>
      <c r="AR145" s="148" t="s">
        <v>150</v>
      </c>
      <c r="AT145" s="148" t="s">
        <v>146</v>
      </c>
      <c r="AU145" s="148" t="s">
        <v>79</v>
      </c>
      <c r="AY145" s="17" t="s">
        <v>143</v>
      </c>
      <c r="BE145" s="149">
        <f t="shared" si="24"/>
        <v>0</v>
      </c>
      <c r="BF145" s="149">
        <f t="shared" si="25"/>
        <v>0</v>
      </c>
      <c r="BG145" s="149">
        <f t="shared" si="26"/>
        <v>0</v>
      </c>
      <c r="BH145" s="149">
        <f t="shared" si="27"/>
        <v>0</v>
      </c>
      <c r="BI145" s="149">
        <f t="shared" si="28"/>
        <v>0</v>
      </c>
      <c r="BJ145" s="17" t="s">
        <v>79</v>
      </c>
      <c r="BK145" s="149">
        <f t="shared" si="29"/>
        <v>0</v>
      </c>
      <c r="BL145" s="17" t="s">
        <v>150</v>
      </c>
      <c r="BM145" s="148" t="s">
        <v>313</v>
      </c>
    </row>
    <row r="146" spans="2:65" s="31" customFormat="1" ht="16.5" customHeight="1">
      <c r="B146" s="136"/>
      <c r="C146" s="137" t="s">
        <v>314</v>
      </c>
      <c r="D146" s="137" t="s">
        <v>146</v>
      </c>
      <c r="E146" s="138" t="s">
        <v>315</v>
      </c>
      <c r="F146" s="139" t="s">
        <v>316</v>
      </c>
      <c r="G146" s="140" t="s">
        <v>211</v>
      </c>
      <c r="H146" s="141">
        <v>2</v>
      </c>
      <c r="I146" s="142"/>
      <c r="J146" s="143">
        <f t="shared" si="20"/>
        <v>0</v>
      </c>
      <c r="K146" s="139" t="s">
        <v>149</v>
      </c>
      <c r="L146" s="32"/>
      <c r="M146" s="144"/>
      <c r="N146" s="145" t="s">
        <v>41</v>
      </c>
      <c r="O146" s="53"/>
      <c r="P146" s="146">
        <f t="shared" si="21"/>
        <v>0</v>
      </c>
      <c r="Q146" s="146">
        <v>0</v>
      </c>
      <c r="R146" s="146">
        <f t="shared" si="22"/>
        <v>0</v>
      </c>
      <c r="S146" s="146">
        <v>0</v>
      </c>
      <c r="T146" s="147">
        <f t="shared" si="23"/>
        <v>0</v>
      </c>
      <c r="AR146" s="148" t="s">
        <v>150</v>
      </c>
      <c r="AT146" s="148" t="s">
        <v>146</v>
      </c>
      <c r="AU146" s="148" t="s">
        <v>79</v>
      </c>
      <c r="AY146" s="17" t="s">
        <v>143</v>
      </c>
      <c r="BE146" s="149">
        <f t="shared" si="24"/>
        <v>0</v>
      </c>
      <c r="BF146" s="149">
        <f t="shared" si="25"/>
        <v>0</v>
      </c>
      <c r="BG146" s="149">
        <f t="shared" si="26"/>
        <v>0</v>
      </c>
      <c r="BH146" s="149">
        <f t="shared" si="27"/>
        <v>0</v>
      </c>
      <c r="BI146" s="149">
        <f t="shared" si="28"/>
        <v>0</v>
      </c>
      <c r="BJ146" s="17" t="s">
        <v>79</v>
      </c>
      <c r="BK146" s="149">
        <f t="shared" si="29"/>
        <v>0</v>
      </c>
      <c r="BL146" s="17" t="s">
        <v>150</v>
      </c>
      <c r="BM146" s="148" t="s">
        <v>317</v>
      </c>
    </row>
    <row r="147" spans="2:65" s="31" customFormat="1" ht="16.5" customHeight="1">
      <c r="B147" s="136"/>
      <c r="C147" s="137" t="s">
        <v>318</v>
      </c>
      <c r="D147" s="137" t="s">
        <v>146</v>
      </c>
      <c r="E147" s="138" t="s">
        <v>319</v>
      </c>
      <c r="F147" s="139" t="s">
        <v>320</v>
      </c>
      <c r="G147" s="140" t="s">
        <v>211</v>
      </c>
      <c r="H147" s="141">
        <v>1</v>
      </c>
      <c r="I147" s="142"/>
      <c r="J147" s="143">
        <f t="shared" si="20"/>
        <v>0</v>
      </c>
      <c r="K147" s="139" t="s">
        <v>149</v>
      </c>
      <c r="L147" s="32"/>
      <c r="M147" s="144"/>
      <c r="N147" s="145" t="s">
        <v>41</v>
      </c>
      <c r="O147" s="53"/>
      <c r="P147" s="146">
        <f t="shared" si="21"/>
        <v>0</v>
      </c>
      <c r="Q147" s="146">
        <v>0</v>
      </c>
      <c r="R147" s="146">
        <f t="shared" si="22"/>
        <v>0</v>
      </c>
      <c r="S147" s="146">
        <v>0</v>
      </c>
      <c r="T147" s="147">
        <f t="shared" si="23"/>
        <v>0</v>
      </c>
      <c r="AR147" s="148" t="s">
        <v>150</v>
      </c>
      <c r="AT147" s="148" t="s">
        <v>146</v>
      </c>
      <c r="AU147" s="148" t="s">
        <v>79</v>
      </c>
      <c r="AY147" s="17" t="s">
        <v>143</v>
      </c>
      <c r="BE147" s="149">
        <f t="shared" si="24"/>
        <v>0</v>
      </c>
      <c r="BF147" s="149">
        <f t="shared" si="25"/>
        <v>0</v>
      </c>
      <c r="BG147" s="149">
        <f t="shared" si="26"/>
        <v>0</v>
      </c>
      <c r="BH147" s="149">
        <f t="shared" si="27"/>
        <v>0</v>
      </c>
      <c r="BI147" s="149">
        <f t="shared" si="28"/>
        <v>0</v>
      </c>
      <c r="BJ147" s="17" t="s">
        <v>79</v>
      </c>
      <c r="BK147" s="149">
        <f t="shared" si="29"/>
        <v>0</v>
      </c>
      <c r="BL147" s="17" t="s">
        <v>150</v>
      </c>
      <c r="BM147" s="148" t="s">
        <v>321</v>
      </c>
    </row>
    <row r="148" spans="2:65" s="122" customFormat="1" ht="22.8" customHeight="1">
      <c r="B148" s="123"/>
      <c r="D148" s="124" t="s">
        <v>68</v>
      </c>
      <c r="E148" s="134" t="s">
        <v>322</v>
      </c>
      <c r="F148" s="134" t="s">
        <v>323</v>
      </c>
      <c r="I148" s="126"/>
      <c r="J148" s="135">
        <f>BK148</f>
        <v>0</v>
      </c>
      <c r="L148" s="123"/>
      <c r="M148" s="128"/>
      <c r="N148" s="129"/>
      <c r="O148" s="129"/>
      <c r="P148" s="130">
        <f>SUM(P149:P169)</f>
        <v>0</v>
      </c>
      <c r="Q148" s="129"/>
      <c r="R148" s="130">
        <f>SUM(R149:R169)</f>
        <v>3.0433571999999999E-2</v>
      </c>
      <c r="S148" s="129"/>
      <c r="T148" s="131">
        <f>SUM(T149:T169)</f>
        <v>8.2299999999999995E-3</v>
      </c>
      <c r="AR148" s="124" t="s">
        <v>74</v>
      </c>
      <c r="AT148" s="132" t="s">
        <v>68</v>
      </c>
      <c r="AU148" s="132" t="s">
        <v>74</v>
      </c>
      <c r="AY148" s="124" t="s">
        <v>143</v>
      </c>
      <c r="BK148" s="133">
        <f>SUM(BK149:BK169)</f>
        <v>0</v>
      </c>
    </row>
    <row r="149" spans="2:65" s="31" customFormat="1" ht="16.5" customHeight="1">
      <c r="B149" s="136"/>
      <c r="C149" s="137" t="s">
        <v>324</v>
      </c>
      <c r="D149" s="137" t="s">
        <v>146</v>
      </c>
      <c r="E149" s="138" t="s">
        <v>325</v>
      </c>
      <c r="F149" s="139" t="s">
        <v>326</v>
      </c>
      <c r="G149" s="140" t="s">
        <v>181</v>
      </c>
      <c r="H149" s="141">
        <v>22</v>
      </c>
      <c r="I149" s="142"/>
      <c r="J149" s="143">
        <f>ROUND(I149*H149,2)</f>
        <v>0</v>
      </c>
      <c r="K149" s="139" t="s">
        <v>149</v>
      </c>
      <c r="L149" s="32"/>
      <c r="M149" s="144"/>
      <c r="N149" s="145" t="s">
        <v>41</v>
      </c>
      <c r="O149" s="53"/>
      <c r="P149" s="146">
        <f>O149*H149</f>
        <v>0</v>
      </c>
      <c r="Q149" s="146">
        <v>0</v>
      </c>
      <c r="R149" s="146">
        <f>Q149*H149</f>
        <v>0</v>
      </c>
      <c r="S149" s="146">
        <v>2.7999999999999998E-4</v>
      </c>
      <c r="T149" s="147">
        <f>S149*H149</f>
        <v>6.1599999999999997E-3</v>
      </c>
      <c r="AR149" s="148" t="s">
        <v>150</v>
      </c>
      <c r="AT149" s="148" t="s">
        <v>146</v>
      </c>
      <c r="AU149" s="148" t="s">
        <v>79</v>
      </c>
      <c r="AY149" s="17" t="s">
        <v>143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79</v>
      </c>
      <c r="BK149" s="149">
        <f>ROUND(I149*H149,2)</f>
        <v>0</v>
      </c>
      <c r="BL149" s="17" t="s">
        <v>150</v>
      </c>
      <c r="BM149" s="148" t="s">
        <v>327</v>
      </c>
    </row>
    <row r="150" spans="2:65" s="31" customFormat="1" ht="16.5" customHeight="1">
      <c r="B150" s="136"/>
      <c r="C150" s="137" t="s">
        <v>328</v>
      </c>
      <c r="D150" s="137" t="s">
        <v>146</v>
      </c>
      <c r="E150" s="138" t="s">
        <v>329</v>
      </c>
      <c r="F150" s="139" t="s">
        <v>330</v>
      </c>
      <c r="G150" s="140" t="s">
        <v>181</v>
      </c>
      <c r="H150" s="141">
        <v>7</v>
      </c>
      <c r="I150" s="142"/>
      <c r="J150" s="143">
        <f>ROUND(I150*H150,2)</f>
        <v>0</v>
      </c>
      <c r="K150" s="139" t="s">
        <v>149</v>
      </c>
      <c r="L150" s="32"/>
      <c r="M150" s="144"/>
      <c r="N150" s="145" t="s">
        <v>41</v>
      </c>
      <c r="O150" s="53"/>
      <c r="P150" s="146">
        <f>O150*H150</f>
        <v>0</v>
      </c>
      <c r="Q150" s="146">
        <v>9.76972E-4</v>
      </c>
      <c r="R150" s="146">
        <f>Q150*H150</f>
        <v>6.8388040000000004E-3</v>
      </c>
      <c r="S150" s="146">
        <v>0</v>
      </c>
      <c r="T150" s="147">
        <f>S150*H150</f>
        <v>0</v>
      </c>
      <c r="AR150" s="148" t="s">
        <v>150</v>
      </c>
      <c r="AT150" s="148" t="s">
        <v>146</v>
      </c>
      <c r="AU150" s="148" t="s">
        <v>79</v>
      </c>
      <c r="AY150" s="17" t="s">
        <v>143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79</v>
      </c>
      <c r="BK150" s="149">
        <f>ROUND(I150*H150,2)</f>
        <v>0</v>
      </c>
      <c r="BL150" s="17" t="s">
        <v>150</v>
      </c>
      <c r="BM150" s="148" t="s">
        <v>331</v>
      </c>
    </row>
    <row r="151" spans="2:65" s="31" customFormat="1" ht="16.5" customHeight="1">
      <c r="B151" s="136"/>
      <c r="C151" s="137" t="s">
        <v>332</v>
      </c>
      <c r="D151" s="137" t="s">
        <v>146</v>
      </c>
      <c r="E151" s="138" t="s">
        <v>329</v>
      </c>
      <c r="F151" s="139" t="s">
        <v>330</v>
      </c>
      <c r="G151" s="140" t="s">
        <v>181</v>
      </c>
      <c r="H151" s="141">
        <v>5</v>
      </c>
      <c r="I151" s="142"/>
      <c r="J151" s="143">
        <f>ROUND(I151*H151,2)</f>
        <v>0</v>
      </c>
      <c r="K151" s="139" t="s">
        <v>149</v>
      </c>
      <c r="L151" s="32"/>
      <c r="M151" s="144"/>
      <c r="N151" s="145" t="s">
        <v>41</v>
      </c>
      <c r="O151" s="53"/>
      <c r="P151" s="146">
        <f>O151*H151</f>
        <v>0</v>
      </c>
      <c r="Q151" s="146">
        <v>9.76972E-4</v>
      </c>
      <c r="R151" s="146">
        <f>Q151*H151</f>
        <v>4.8848599999999995E-3</v>
      </c>
      <c r="S151" s="146">
        <v>0</v>
      </c>
      <c r="T151" s="147">
        <f>S151*H151</f>
        <v>0</v>
      </c>
      <c r="AR151" s="148" t="s">
        <v>150</v>
      </c>
      <c r="AT151" s="148" t="s">
        <v>146</v>
      </c>
      <c r="AU151" s="148" t="s">
        <v>79</v>
      </c>
      <c r="AY151" s="17" t="s">
        <v>143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79</v>
      </c>
      <c r="BK151" s="149">
        <f>ROUND(I151*H151,2)</f>
        <v>0</v>
      </c>
      <c r="BL151" s="17" t="s">
        <v>150</v>
      </c>
      <c r="BM151" s="148" t="s">
        <v>333</v>
      </c>
    </row>
    <row r="152" spans="2:65" s="31" customFormat="1" ht="16.5" customHeight="1">
      <c r="B152" s="136"/>
      <c r="C152" s="137" t="s">
        <v>334</v>
      </c>
      <c r="D152" s="137" t="s">
        <v>146</v>
      </c>
      <c r="E152" s="138" t="s">
        <v>335</v>
      </c>
      <c r="F152" s="139" t="s">
        <v>336</v>
      </c>
      <c r="G152" s="140" t="s">
        <v>181</v>
      </c>
      <c r="H152" s="141">
        <v>10</v>
      </c>
      <c r="I152" s="142"/>
      <c r="J152" s="143">
        <f>ROUND(I152*H152,2)</f>
        <v>0</v>
      </c>
      <c r="K152" s="139" t="s">
        <v>252</v>
      </c>
      <c r="L152" s="32"/>
      <c r="M152" s="144"/>
      <c r="N152" s="145" t="s">
        <v>41</v>
      </c>
      <c r="O152" s="53"/>
      <c r="P152" s="146">
        <f>O152*H152</f>
        <v>0</v>
      </c>
      <c r="Q152" s="146">
        <v>1.2616000000000001E-3</v>
      </c>
      <c r="R152" s="146">
        <f>Q152*H152</f>
        <v>1.2616E-2</v>
      </c>
      <c r="S152" s="146">
        <v>0</v>
      </c>
      <c r="T152" s="147">
        <f>S152*H152</f>
        <v>0</v>
      </c>
      <c r="AR152" s="148" t="s">
        <v>150</v>
      </c>
      <c r="AT152" s="148" t="s">
        <v>146</v>
      </c>
      <c r="AU152" s="148" t="s">
        <v>79</v>
      </c>
      <c r="AY152" s="17" t="s">
        <v>143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79</v>
      </c>
      <c r="BK152" s="149">
        <f>ROUND(I152*H152,2)</f>
        <v>0</v>
      </c>
      <c r="BL152" s="17" t="s">
        <v>150</v>
      </c>
      <c r="BM152" s="148" t="s">
        <v>337</v>
      </c>
    </row>
    <row r="153" spans="2:65" s="31" customFormat="1">
      <c r="B153" s="32"/>
      <c r="D153" s="150" t="s">
        <v>254</v>
      </c>
      <c r="F153" s="151" t="s">
        <v>338</v>
      </c>
      <c r="I153" s="152"/>
      <c r="L153" s="32"/>
      <c r="M153" s="153"/>
      <c r="N153" s="53"/>
      <c r="O153" s="53"/>
      <c r="P153" s="53"/>
      <c r="Q153" s="53"/>
      <c r="R153" s="53"/>
      <c r="S153" s="53"/>
      <c r="T153" s="54"/>
      <c r="AT153" s="17" t="s">
        <v>254</v>
      </c>
      <c r="AU153" s="17" t="s">
        <v>79</v>
      </c>
    </row>
    <row r="154" spans="2:65" s="31" customFormat="1" ht="21.75" customHeight="1">
      <c r="B154" s="136"/>
      <c r="C154" s="137" t="s">
        <v>339</v>
      </c>
      <c r="D154" s="137" t="s">
        <v>146</v>
      </c>
      <c r="E154" s="138" t="s">
        <v>340</v>
      </c>
      <c r="F154" s="139" t="s">
        <v>341</v>
      </c>
      <c r="G154" s="140" t="s">
        <v>181</v>
      </c>
      <c r="H154" s="141">
        <v>7</v>
      </c>
      <c r="I154" s="142"/>
      <c r="J154" s="143">
        <f>ROUND(I154*H154,2)</f>
        <v>0</v>
      </c>
      <c r="K154" s="139" t="s">
        <v>149</v>
      </c>
      <c r="L154" s="32"/>
      <c r="M154" s="144"/>
      <c r="N154" s="145" t="s">
        <v>41</v>
      </c>
      <c r="O154" s="53"/>
      <c r="P154" s="146">
        <f>O154*H154</f>
        <v>0</v>
      </c>
      <c r="Q154" s="146">
        <v>4.206E-5</v>
      </c>
      <c r="R154" s="146">
        <f>Q154*H154</f>
        <v>2.9441999999999999E-4</v>
      </c>
      <c r="S154" s="146">
        <v>0</v>
      </c>
      <c r="T154" s="147">
        <f>S154*H154</f>
        <v>0</v>
      </c>
      <c r="AR154" s="148" t="s">
        <v>150</v>
      </c>
      <c r="AT154" s="148" t="s">
        <v>146</v>
      </c>
      <c r="AU154" s="148" t="s">
        <v>79</v>
      </c>
      <c r="AY154" s="17" t="s">
        <v>143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79</v>
      </c>
      <c r="BK154" s="149">
        <f>ROUND(I154*H154,2)</f>
        <v>0</v>
      </c>
      <c r="BL154" s="17" t="s">
        <v>150</v>
      </c>
      <c r="BM154" s="148" t="s">
        <v>342</v>
      </c>
    </row>
    <row r="155" spans="2:65" s="31" customFormat="1" ht="21.75" customHeight="1">
      <c r="B155" s="136"/>
      <c r="C155" s="137" t="s">
        <v>343</v>
      </c>
      <c r="D155" s="137" t="s">
        <v>146</v>
      </c>
      <c r="E155" s="138" t="s">
        <v>344</v>
      </c>
      <c r="F155" s="139" t="s">
        <v>345</v>
      </c>
      <c r="G155" s="140" t="s">
        <v>181</v>
      </c>
      <c r="H155" s="141">
        <v>5</v>
      </c>
      <c r="I155" s="142"/>
      <c r="J155" s="143">
        <f>ROUND(I155*H155,2)</f>
        <v>0</v>
      </c>
      <c r="K155" s="139" t="s">
        <v>252</v>
      </c>
      <c r="L155" s="32"/>
      <c r="M155" s="144"/>
      <c r="N155" s="145" t="s">
        <v>41</v>
      </c>
      <c r="O155" s="53"/>
      <c r="P155" s="146">
        <f>O155*H155</f>
        <v>0</v>
      </c>
      <c r="Q155" s="146">
        <v>7.3860000000000001E-5</v>
      </c>
      <c r="R155" s="146">
        <f>Q155*H155</f>
        <v>3.6930000000000003E-4</v>
      </c>
      <c r="S155" s="146">
        <v>0</v>
      </c>
      <c r="T155" s="147">
        <f>S155*H155</f>
        <v>0</v>
      </c>
      <c r="AR155" s="148" t="s">
        <v>150</v>
      </c>
      <c r="AT155" s="148" t="s">
        <v>146</v>
      </c>
      <c r="AU155" s="148" t="s">
        <v>79</v>
      </c>
      <c r="AY155" s="17" t="s">
        <v>143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79</v>
      </c>
      <c r="BK155" s="149">
        <f>ROUND(I155*H155,2)</f>
        <v>0</v>
      </c>
      <c r="BL155" s="17" t="s">
        <v>150</v>
      </c>
      <c r="BM155" s="148" t="s">
        <v>346</v>
      </c>
    </row>
    <row r="156" spans="2:65" s="31" customFormat="1">
      <c r="B156" s="32"/>
      <c r="D156" s="150" t="s">
        <v>254</v>
      </c>
      <c r="F156" s="151" t="s">
        <v>347</v>
      </c>
      <c r="I156" s="152"/>
      <c r="L156" s="32"/>
      <c r="M156" s="153"/>
      <c r="N156" s="53"/>
      <c r="O156" s="53"/>
      <c r="P156" s="53"/>
      <c r="Q156" s="53"/>
      <c r="R156" s="53"/>
      <c r="S156" s="53"/>
      <c r="T156" s="54"/>
      <c r="AT156" s="17" t="s">
        <v>254</v>
      </c>
      <c r="AU156" s="17" t="s">
        <v>79</v>
      </c>
    </row>
    <row r="157" spans="2:65" s="31" customFormat="1" ht="21.75" customHeight="1">
      <c r="B157" s="136"/>
      <c r="C157" s="137" t="s">
        <v>348</v>
      </c>
      <c r="D157" s="137" t="s">
        <v>146</v>
      </c>
      <c r="E157" s="138" t="s">
        <v>349</v>
      </c>
      <c r="F157" s="139" t="s">
        <v>350</v>
      </c>
      <c r="G157" s="140" t="s">
        <v>181</v>
      </c>
      <c r="H157" s="141">
        <v>10</v>
      </c>
      <c r="I157" s="142"/>
      <c r="J157" s="143">
        <f>ROUND(I157*H157,2)</f>
        <v>0</v>
      </c>
      <c r="K157" s="139" t="s">
        <v>252</v>
      </c>
      <c r="L157" s="32"/>
      <c r="M157" s="144"/>
      <c r="N157" s="145" t="s">
        <v>41</v>
      </c>
      <c r="O157" s="53"/>
      <c r="P157" s="146">
        <f>O157*H157</f>
        <v>0</v>
      </c>
      <c r="Q157" s="146">
        <v>9.4640000000000002E-5</v>
      </c>
      <c r="R157" s="146">
        <f>Q157*H157</f>
        <v>9.4640000000000002E-4</v>
      </c>
      <c r="S157" s="146">
        <v>0</v>
      </c>
      <c r="T157" s="147">
        <f>S157*H157</f>
        <v>0</v>
      </c>
      <c r="AR157" s="148" t="s">
        <v>150</v>
      </c>
      <c r="AT157" s="148" t="s">
        <v>146</v>
      </c>
      <c r="AU157" s="148" t="s">
        <v>79</v>
      </c>
      <c r="AY157" s="17" t="s">
        <v>143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79</v>
      </c>
      <c r="BK157" s="149">
        <f>ROUND(I157*H157,2)</f>
        <v>0</v>
      </c>
      <c r="BL157" s="17" t="s">
        <v>150</v>
      </c>
      <c r="BM157" s="148" t="s">
        <v>351</v>
      </c>
    </row>
    <row r="158" spans="2:65" s="31" customFormat="1">
      <c r="B158" s="32"/>
      <c r="D158" s="150" t="s">
        <v>254</v>
      </c>
      <c r="F158" s="151" t="s">
        <v>352</v>
      </c>
      <c r="I158" s="152"/>
      <c r="L158" s="32"/>
      <c r="M158" s="153"/>
      <c r="N158" s="53"/>
      <c r="O158" s="53"/>
      <c r="P158" s="53"/>
      <c r="Q158" s="53"/>
      <c r="R158" s="53"/>
      <c r="S158" s="53"/>
      <c r="T158" s="54"/>
      <c r="AT158" s="17" t="s">
        <v>254</v>
      </c>
      <c r="AU158" s="17" t="s">
        <v>79</v>
      </c>
    </row>
    <row r="159" spans="2:65" s="31" customFormat="1" ht="16.5" customHeight="1">
      <c r="B159" s="136"/>
      <c r="C159" s="137" t="s">
        <v>353</v>
      </c>
      <c r="D159" s="137" t="s">
        <v>146</v>
      </c>
      <c r="E159" s="138" t="s">
        <v>354</v>
      </c>
      <c r="F159" s="139" t="s">
        <v>355</v>
      </c>
      <c r="G159" s="140" t="s">
        <v>211</v>
      </c>
      <c r="H159" s="141">
        <v>9</v>
      </c>
      <c r="I159" s="142"/>
      <c r="J159" s="143">
        <f>ROUND(I159*H159,2)</f>
        <v>0</v>
      </c>
      <c r="K159" s="139" t="s">
        <v>149</v>
      </c>
      <c r="L159" s="32"/>
      <c r="M159" s="144"/>
      <c r="N159" s="145" t="s">
        <v>41</v>
      </c>
      <c r="O159" s="53"/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150</v>
      </c>
      <c r="AT159" s="148" t="s">
        <v>146</v>
      </c>
      <c r="AU159" s="148" t="s">
        <v>79</v>
      </c>
      <c r="AY159" s="17" t="s">
        <v>143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79</v>
      </c>
      <c r="BK159" s="149">
        <f>ROUND(I159*H159,2)</f>
        <v>0</v>
      </c>
      <c r="BL159" s="17" t="s">
        <v>150</v>
      </c>
      <c r="BM159" s="148" t="s">
        <v>356</v>
      </c>
    </row>
    <row r="160" spans="2:65" s="31" customFormat="1" ht="16.5" customHeight="1">
      <c r="B160" s="136"/>
      <c r="C160" s="154" t="s">
        <v>357</v>
      </c>
      <c r="D160" s="154" t="s">
        <v>279</v>
      </c>
      <c r="E160" s="155" t="s">
        <v>358</v>
      </c>
      <c r="F160" s="156" t="s">
        <v>359</v>
      </c>
      <c r="G160" s="157" t="s">
        <v>211</v>
      </c>
      <c r="H160" s="158">
        <v>5</v>
      </c>
      <c r="I160" s="159"/>
      <c r="J160" s="160">
        <f>ROUND(I160*H160,2)</f>
        <v>0</v>
      </c>
      <c r="K160" s="139" t="s">
        <v>149</v>
      </c>
      <c r="L160" s="161"/>
      <c r="M160" s="162"/>
      <c r="N160" s="163" t="s">
        <v>41</v>
      </c>
      <c r="O160" s="53"/>
      <c r="P160" s="146">
        <f>O160*H160</f>
        <v>0</v>
      </c>
      <c r="Q160" s="146">
        <v>1E-4</v>
      </c>
      <c r="R160" s="146">
        <f>Q160*H160</f>
        <v>5.0000000000000001E-4</v>
      </c>
      <c r="S160" s="146">
        <v>0</v>
      </c>
      <c r="T160" s="147">
        <f>S160*H160</f>
        <v>0</v>
      </c>
      <c r="AR160" s="148" t="s">
        <v>174</v>
      </c>
      <c r="AT160" s="148" t="s">
        <v>279</v>
      </c>
      <c r="AU160" s="148" t="s">
        <v>79</v>
      </c>
      <c r="AY160" s="17" t="s">
        <v>143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79</v>
      </c>
      <c r="BK160" s="149">
        <f>ROUND(I160*H160,2)</f>
        <v>0</v>
      </c>
      <c r="BL160" s="17" t="s">
        <v>150</v>
      </c>
      <c r="BM160" s="148" t="s">
        <v>360</v>
      </c>
    </row>
    <row r="161" spans="2:65" s="31" customFormat="1" ht="16.5" customHeight="1">
      <c r="B161" s="136"/>
      <c r="C161" s="137" t="s">
        <v>361</v>
      </c>
      <c r="D161" s="137" t="s">
        <v>146</v>
      </c>
      <c r="E161" s="138" t="s">
        <v>362</v>
      </c>
      <c r="F161" s="139" t="s">
        <v>363</v>
      </c>
      <c r="G161" s="140" t="s">
        <v>211</v>
      </c>
      <c r="H161" s="141">
        <v>3</v>
      </c>
      <c r="I161" s="142"/>
      <c r="J161" s="143">
        <f>ROUND(I161*H161,2)</f>
        <v>0</v>
      </c>
      <c r="K161" s="139" t="s">
        <v>252</v>
      </c>
      <c r="L161" s="32"/>
      <c r="M161" s="144"/>
      <c r="N161" s="145" t="s">
        <v>41</v>
      </c>
      <c r="O161" s="53"/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150</v>
      </c>
      <c r="AT161" s="148" t="s">
        <v>146</v>
      </c>
      <c r="AU161" s="148" t="s">
        <v>79</v>
      </c>
      <c r="AY161" s="17" t="s">
        <v>143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79</v>
      </c>
      <c r="BK161" s="149">
        <f>ROUND(I161*H161,2)</f>
        <v>0</v>
      </c>
      <c r="BL161" s="17" t="s">
        <v>150</v>
      </c>
      <c r="BM161" s="148" t="s">
        <v>364</v>
      </c>
    </row>
    <row r="162" spans="2:65" s="31" customFormat="1">
      <c r="B162" s="32"/>
      <c r="D162" s="150" t="s">
        <v>254</v>
      </c>
      <c r="F162" s="151" t="s">
        <v>365</v>
      </c>
      <c r="I162" s="152"/>
      <c r="L162" s="32"/>
      <c r="M162" s="153"/>
      <c r="N162" s="53"/>
      <c r="O162" s="53"/>
      <c r="P162" s="53"/>
      <c r="Q162" s="53"/>
      <c r="R162" s="53"/>
      <c r="S162" s="53"/>
      <c r="T162" s="54"/>
      <c r="AT162" s="17" t="s">
        <v>254</v>
      </c>
      <c r="AU162" s="17" t="s">
        <v>79</v>
      </c>
    </row>
    <row r="163" spans="2:65" s="31" customFormat="1" ht="16.5" customHeight="1">
      <c r="B163" s="136"/>
      <c r="C163" s="137" t="s">
        <v>366</v>
      </c>
      <c r="D163" s="137" t="s">
        <v>146</v>
      </c>
      <c r="E163" s="138" t="s">
        <v>367</v>
      </c>
      <c r="F163" s="139" t="s">
        <v>368</v>
      </c>
      <c r="G163" s="140" t="s">
        <v>211</v>
      </c>
      <c r="H163" s="141">
        <v>2</v>
      </c>
      <c r="I163" s="142"/>
      <c r="J163" s="143">
        <f>ROUND(I163*H163,2)</f>
        <v>0</v>
      </c>
      <c r="K163" s="139" t="s">
        <v>149</v>
      </c>
      <c r="L163" s="32"/>
      <c r="M163" s="144"/>
      <c r="N163" s="145" t="s">
        <v>41</v>
      </c>
      <c r="O163" s="53"/>
      <c r="P163" s="146">
        <f>O163*H163</f>
        <v>0</v>
      </c>
      <c r="Q163" s="146">
        <v>1.7000000000000001E-4</v>
      </c>
      <c r="R163" s="146">
        <f>Q163*H163</f>
        <v>3.4000000000000002E-4</v>
      </c>
      <c r="S163" s="146">
        <v>0</v>
      </c>
      <c r="T163" s="147">
        <f>S163*H163</f>
        <v>0</v>
      </c>
      <c r="AR163" s="148" t="s">
        <v>150</v>
      </c>
      <c r="AT163" s="148" t="s">
        <v>146</v>
      </c>
      <c r="AU163" s="148" t="s">
        <v>79</v>
      </c>
      <c r="AY163" s="17" t="s">
        <v>143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79</v>
      </c>
      <c r="BK163" s="149">
        <f>ROUND(I163*H163,2)</f>
        <v>0</v>
      </c>
      <c r="BL163" s="17" t="s">
        <v>150</v>
      </c>
      <c r="BM163" s="148" t="s">
        <v>369</v>
      </c>
    </row>
    <row r="164" spans="2:65" s="31" customFormat="1" ht="16.5" customHeight="1">
      <c r="B164" s="136"/>
      <c r="C164" s="137" t="s">
        <v>370</v>
      </c>
      <c r="D164" s="137" t="s">
        <v>146</v>
      </c>
      <c r="E164" s="138" t="s">
        <v>371</v>
      </c>
      <c r="F164" s="139" t="s">
        <v>372</v>
      </c>
      <c r="G164" s="140" t="s">
        <v>373</v>
      </c>
      <c r="H164" s="141">
        <v>3</v>
      </c>
      <c r="I164" s="142"/>
      <c r="J164" s="143">
        <f>ROUND(I164*H164,2)</f>
        <v>0</v>
      </c>
      <c r="K164" s="139" t="s">
        <v>252</v>
      </c>
      <c r="L164" s="32"/>
      <c r="M164" s="144"/>
      <c r="N164" s="145" t="s">
        <v>41</v>
      </c>
      <c r="O164" s="53"/>
      <c r="P164" s="146">
        <f>O164*H164</f>
        <v>0</v>
      </c>
      <c r="Q164" s="146">
        <v>2.0799999999999999E-4</v>
      </c>
      <c r="R164" s="146">
        <f>Q164*H164</f>
        <v>6.2399999999999999E-4</v>
      </c>
      <c r="S164" s="146">
        <v>0</v>
      </c>
      <c r="T164" s="147">
        <f>S164*H164</f>
        <v>0</v>
      </c>
      <c r="AR164" s="148" t="s">
        <v>150</v>
      </c>
      <c r="AT164" s="148" t="s">
        <v>146</v>
      </c>
      <c r="AU164" s="148" t="s">
        <v>79</v>
      </c>
      <c r="AY164" s="17" t="s">
        <v>143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79</v>
      </c>
      <c r="BK164" s="149">
        <f>ROUND(I164*H164,2)</f>
        <v>0</v>
      </c>
      <c r="BL164" s="17" t="s">
        <v>150</v>
      </c>
      <c r="BM164" s="148" t="s">
        <v>374</v>
      </c>
    </row>
    <row r="165" spans="2:65" s="31" customFormat="1">
      <c r="B165" s="32"/>
      <c r="D165" s="150" t="s">
        <v>254</v>
      </c>
      <c r="F165" s="151" t="s">
        <v>375</v>
      </c>
      <c r="I165" s="152"/>
      <c r="L165" s="32"/>
      <c r="M165" s="153"/>
      <c r="N165" s="53"/>
      <c r="O165" s="53"/>
      <c r="P165" s="53"/>
      <c r="Q165" s="53"/>
      <c r="R165" s="53"/>
      <c r="S165" s="53"/>
      <c r="T165" s="54"/>
      <c r="AT165" s="17" t="s">
        <v>254</v>
      </c>
      <c r="AU165" s="17" t="s">
        <v>79</v>
      </c>
    </row>
    <row r="166" spans="2:65" s="31" customFormat="1" ht="16.5" customHeight="1">
      <c r="B166" s="136"/>
      <c r="C166" s="137" t="s">
        <v>376</v>
      </c>
      <c r="D166" s="137" t="s">
        <v>146</v>
      </c>
      <c r="E166" s="138" t="s">
        <v>377</v>
      </c>
      <c r="F166" s="139" t="s">
        <v>378</v>
      </c>
      <c r="G166" s="140" t="s">
        <v>211</v>
      </c>
      <c r="H166" s="141">
        <v>3</v>
      </c>
      <c r="I166" s="142"/>
      <c r="J166" s="143">
        <f>ROUND(I166*H166,2)</f>
        <v>0</v>
      </c>
      <c r="K166" s="139" t="s">
        <v>149</v>
      </c>
      <c r="L166" s="32"/>
      <c r="M166" s="144"/>
      <c r="N166" s="145" t="s">
        <v>41</v>
      </c>
      <c r="O166" s="53"/>
      <c r="P166" s="146">
        <f>O166*H166</f>
        <v>0</v>
      </c>
      <c r="Q166" s="146">
        <v>0</v>
      </c>
      <c r="R166" s="146">
        <f>Q166*H166</f>
        <v>0</v>
      </c>
      <c r="S166" s="146">
        <v>6.8999999999999997E-4</v>
      </c>
      <c r="T166" s="147">
        <f>S166*H166</f>
        <v>2.0699999999999998E-3</v>
      </c>
      <c r="AR166" s="148" t="s">
        <v>150</v>
      </c>
      <c r="AT166" s="148" t="s">
        <v>146</v>
      </c>
      <c r="AU166" s="148" t="s">
        <v>79</v>
      </c>
      <c r="AY166" s="17" t="s">
        <v>143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79</v>
      </c>
      <c r="BK166" s="149">
        <f>ROUND(I166*H166,2)</f>
        <v>0</v>
      </c>
      <c r="BL166" s="17" t="s">
        <v>150</v>
      </c>
      <c r="BM166" s="148" t="s">
        <v>379</v>
      </c>
    </row>
    <row r="167" spans="2:65" s="31" customFormat="1" ht="16.5" customHeight="1">
      <c r="B167" s="136"/>
      <c r="C167" s="137" t="s">
        <v>380</v>
      </c>
      <c r="D167" s="137" t="s">
        <v>146</v>
      </c>
      <c r="E167" s="138" t="s">
        <v>381</v>
      </c>
      <c r="F167" s="139" t="s">
        <v>382</v>
      </c>
      <c r="G167" s="140" t="s">
        <v>211</v>
      </c>
      <c r="H167" s="141">
        <v>2</v>
      </c>
      <c r="I167" s="142"/>
      <c r="J167" s="143">
        <f>ROUND(I167*H167,2)</f>
        <v>0</v>
      </c>
      <c r="K167" s="139" t="s">
        <v>149</v>
      </c>
      <c r="L167" s="32"/>
      <c r="M167" s="144"/>
      <c r="N167" s="145" t="s">
        <v>41</v>
      </c>
      <c r="O167" s="53"/>
      <c r="P167" s="146">
        <f>O167*H167</f>
        <v>0</v>
      </c>
      <c r="Q167" s="146">
        <v>7.5100000000000004E-4</v>
      </c>
      <c r="R167" s="146">
        <f>Q167*H167</f>
        <v>1.5020000000000001E-3</v>
      </c>
      <c r="S167" s="146">
        <v>0</v>
      </c>
      <c r="T167" s="147">
        <f>S167*H167</f>
        <v>0</v>
      </c>
      <c r="AR167" s="148" t="s">
        <v>150</v>
      </c>
      <c r="AT167" s="148" t="s">
        <v>146</v>
      </c>
      <c r="AU167" s="148" t="s">
        <v>79</v>
      </c>
      <c r="AY167" s="17" t="s">
        <v>143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79</v>
      </c>
      <c r="BK167" s="149">
        <f>ROUND(I167*H167,2)</f>
        <v>0</v>
      </c>
      <c r="BL167" s="17" t="s">
        <v>150</v>
      </c>
      <c r="BM167" s="148" t="s">
        <v>383</v>
      </c>
    </row>
    <row r="168" spans="2:65" s="31" customFormat="1" ht="16.5" customHeight="1">
      <c r="B168" s="136"/>
      <c r="C168" s="137" t="s">
        <v>384</v>
      </c>
      <c r="D168" s="137" t="s">
        <v>146</v>
      </c>
      <c r="E168" s="138" t="s">
        <v>385</v>
      </c>
      <c r="F168" s="139" t="s">
        <v>386</v>
      </c>
      <c r="G168" s="140" t="s">
        <v>181</v>
      </c>
      <c r="H168" s="141">
        <v>8</v>
      </c>
      <c r="I168" s="142"/>
      <c r="J168" s="143">
        <f>ROUND(I168*H168,2)</f>
        <v>0</v>
      </c>
      <c r="K168" s="139" t="s">
        <v>149</v>
      </c>
      <c r="L168" s="32"/>
      <c r="M168" s="144"/>
      <c r="N168" s="145" t="s">
        <v>41</v>
      </c>
      <c r="O168" s="53"/>
      <c r="P168" s="146">
        <f>O168*H168</f>
        <v>0</v>
      </c>
      <c r="Q168" s="146">
        <v>1.8972349999999999E-4</v>
      </c>
      <c r="R168" s="146">
        <f>Q168*H168</f>
        <v>1.5177879999999999E-3</v>
      </c>
      <c r="S168" s="146">
        <v>0</v>
      </c>
      <c r="T168" s="147">
        <f>S168*H168</f>
        <v>0</v>
      </c>
      <c r="AR168" s="148" t="s">
        <v>150</v>
      </c>
      <c r="AT168" s="148" t="s">
        <v>146</v>
      </c>
      <c r="AU168" s="148" t="s">
        <v>79</v>
      </c>
      <c r="AY168" s="17" t="s">
        <v>143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79</v>
      </c>
      <c r="BK168" s="149">
        <f>ROUND(I168*H168,2)</f>
        <v>0</v>
      </c>
      <c r="BL168" s="17" t="s">
        <v>150</v>
      </c>
      <c r="BM168" s="148" t="s">
        <v>387</v>
      </c>
    </row>
    <row r="169" spans="2:65" s="31" customFormat="1" ht="16.5" customHeight="1">
      <c r="B169" s="136"/>
      <c r="C169" s="137" t="s">
        <v>388</v>
      </c>
      <c r="D169" s="137" t="s">
        <v>146</v>
      </c>
      <c r="E169" s="138" t="s">
        <v>389</v>
      </c>
      <c r="F169" s="139" t="s">
        <v>390</v>
      </c>
      <c r="G169" s="140" t="s">
        <v>239</v>
      </c>
      <c r="H169" s="141">
        <v>1.0999999999999999E-2</v>
      </c>
      <c r="I169" s="142"/>
      <c r="J169" s="143">
        <f>ROUND(I169*H169,2)</f>
        <v>0</v>
      </c>
      <c r="K169" s="139" t="s">
        <v>149</v>
      </c>
      <c r="L169" s="32"/>
      <c r="M169" s="144"/>
      <c r="N169" s="145" t="s">
        <v>41</v>
      </c>
      <c r="O169" s="53"/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150</v>
      </c>
      <c r="AT169" s="148" t="s">
        <v>146</v>
      </c>
      <c r="AU169" s="148" t="s">
        <v>79</v>
      </c>
      <c r="AY169" s="17" t="s">
        <v>143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79</v>
      </c>
      <c r="BK169" s="149">
        <f>ROUND(I169*H169,2)</f>
        <v>0</v>
      </c>
      <c r="BL169" s="17" t="s">
        <v>150</v>
      </c>
      <c r="BM169" s="148" t="s">
        <v>391</v>
      </c>
    </row>
    <row r="170" spans="2:65" s="122" customFormat="1" ht="22.8" customHeight="1">
      <c r="B170" s="123"/>
      <c r="D170" s="124" t="s">
        <v>68</v>
      </c>
      <c r="E170" s="134" t="s">
        <v>392</v>
      </c>
      <c r="F170" s="134" t="s">
        <v>393</v>
      </c>
      <c r="I170" s="126"/>
      <c r="J170" s="135">
        <f>BK170</f>
        <v>0</v>
      </c>
      <c r="L170" s="123"/>
      <c r="M170" s="128"/>
      <c r="N170" s="129"/>
      <c r="O170" s="129"/>
      <c r="P170" s="130">
        <f>SUM(P171:P183)</f>
        <v>0</v>
      </c>
      <c r="Q170" s="129"/>
      <c r="R170" s="130">
        <f>SUM(R171:R183)</f>
        <v>3.7561500000000006E-3</v>
      </c>
      <c r="S170" s="129"/>
      <c r="T170" s="131">
        <f>SUM(T171:T183)</f>
        <v>8.6E-3</v>
      </c>
      <c r="AR170" s="124" t="s">
        <v>74</v>
      </c>
      <c r="AT170" s="132" t="s">
        <v>68</v>
      </c>
      <c r="AU170" s="132" t="s">
        <v>74</v>
      </c>
      <c r="AY170" s="124" t="s">
        <v>143</v>
      </c>
      <c r="BK170" s="133">
        <f>SUM(BK171:BK183)</f>
        <v>0</v>
      </c>
    </row>
    <row r="171" spans="2:65" s="31" customFormat="1" ht="16.5" customHeight="1">
      <c r="B171" s="136"/>
      <c r="C171" s="137" t="s">
        <v>394</v>
      </c>
      <c r="D171" s="137" t="s">
        <v>146</v>
      </c>
      <c r="E171" s="138" t="s">
        <v>395</v>
      </c>
      <c r="F171" s="139" t="s">
        <v>396</v>
      </c>
      <c r="G171" s="140" t="s">
        <v>181</v>
      </c>
      <c r="H171" s="141">
        <v>4</v>
      </c>
      <c r="I171" s="142"/>
      <c r="J171" s="143">
        <f>ROUND(I171*H171,2)</f>
        <v>0</v>
      </c>
      <c r="K171" s="139" t="s">
        <v>149</v>
      </c>
      <c r="L171" s="32"/>
      <c r="M171" s="144"/>
      <c r="N171" s="145" t="s">
        <v>41</v>
      </c>
      <c r="O171" s="53"/>
      <c r="P171" s="146">
        <f>O171*H171</f>
        <v>0</v>
      </c>
      <c r="Q171" s="146">
        <v>1.1242E-4</v>
      </c>
      <c r="R171" s="146">
        <f>Q171*H171</f>
        <v>4.4967999999999999E-4</v>
      </c>
      <c r="S171" s="146">
        <v>2.15E-3</v>
      </c>
      <c r="T171" s="147">
        <f>S171*H171</f>
        <v>8.6E-3</v>
      </c>
      <c r="AR171" s="148" t="s">
        <v>150</v>
      </c>
      <c r="AT171" s="148" t="s">
        <v>146</v>
      </c>
      <c r="AU171" s="148" t="s">
        <v>79</v>
      </c>
      <c r="AY171" s="17" t="s">
        <v>143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79</v>
      </c>
      <c r="BK171" s="149">
        <f>ROUND(I171*H171,2)</f>
        <v>0</v>
      </c>
      <c r="BL171" s="17" t="s">
        <v>150</v>
      </c>
      <c r="BM171" s="148" t="s">
        <v>397</v>
      </c>
    </row>
    <row r="172" spans="2:65" s="31" customFormat="1" ht="16.5" customHeight="1">
      <c r="B172" s="136"/>
      <c r="C172" s="137" t="s">
        <v>398</v>
      </c>
      <c r="D172" s="137" t="s">
        <v>146</v>
      </c>
      <c r="E172" s="138" t="s">
        <v>399</v>
      </c>
      <c r="F172" s="139" t="s">
        <v>400</v>
      </c>
      <c r="G172" s="140" t="s">
        <v>181</v>
      </c>
      <c r="H172" s="141">
        <v>3</v>
      </c>
      <c r="I172" s="142"/>
      <c r="J172" s="143">
        <f>ROUND(I172*H172,2)</f>
        <v>0</v>
      </c>
      <c r="K172" s="139" t="s">
        <v>149</v>
      </c>
      <c r="L172" s="32"/>
      <c r="M172" s="144"/>
      <c r="N172" s="145" t="s">
        <v>41</v>
      </c>
      <c r="O172" s="53"/>
      <c r="P172" s="146">
        <f>O172*H172</f>
        <v>0</v>
      </c>
      <c r="Q172" s="146">
        <v>4.6000000000000001E-4</v>
      </c>
      <c r="R172" s="146">
        <f>Q172*H172</f>
        <v>1.3800000000000002E-3</v>
      </c>
      <c r="S172" s="146">
        <v>0</v>
      </c>
      <c r="T172" s="147">
        <f>S172*H172</f>
        <v>0</v>
      </c>
      <c r="AR172" s="148" t="s">
        <v>150</v>
      </c>
      <c r="AT172" s="148" t="s">
        <v>146</v>
      </c>
      <c r="AU172" s="148" t="s">
        <v>79</v>
      </c>
      <c r="AY172" s="17" t="s">
        <v>143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79</v>
      </c>
      <c r="BK172" s="149">
        <f>ROUND(I172*H172,2)</f>
        <v>0</v>
      </c>
      <c r="BL172" s="17" t="s">
        <v>150</v>
      </c>
      <c r="BM172" s="148" t="s">
        <v>401</v>
      </c>
    </row>
    <row r="173" spans="2:65" s="31" customFormat="1" ht="16.5" customHeight="1">
      <c r="B173" s="136"/>
      <c r="C173" s="137" t="s">
        <v>402</v>
      </c>
      <c r="D173" s="137" t="s">
        <v>146</v>
      </c>
      <c r="E173" s="138" t="s">
        <v>403</v>
      </c>
      <c r="F173" s="139" t="s">
        <v>404</v>
      </c>
      <c r="G173" s="140" t="s">
        <v>373</v>
      </c>
      <c r="H173" s="141">
        <v>1</v>
      </c>
      <c r="I173" s="142"/>
      <c r="J173" s="143">
        <f>ROUND(I173*H173,2)</f>
        <v>0</v>
      </c>
      <c r="K173" s="139" t="s">
        <v>252</v>
      </c>
      <c r="L173" s="32"/>
      <c r="M173" s="144"/>
      <c r="N173" s="145" t="s">
        <v>41</v>
      </c>
      <c r="O173" s="53"/>
      <c r="P173" s="146">
        <f>O173*H173</f>
        <v>0</v>
      </c>
      <c r="Q173" s="146">
        <v>6.9999999999999999E-4</v>
      </c>
      <c r="R173" s="146">
        <f>Q173*H173</f>
        <v>6.9999999999999999E-4</v>
      </c>
      <c r="S173" s="146">
        <v>0</v>
      </c>
      <c r="T173" s="147">
        <f>S173*H173</f>
        <v>0</v>
      </c>
      <c r="AR173" s="148" t="s">
        <v>150</v>
      </c>
      <c r="AT173" s="148" t="s">
        <v>146</v>
      </c>
      <c r="AU173" s="148" t="s">
        <v>79</v>
      </c>
      <c r="AY173" s="17" t="s">
        <v>143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79</v>
      </c>
      <c r="BK173" s="149">
        <f>ROUND(I173*H173,2)</f>
        <v>0</v>
      </c>
      <c r="BL173" s="17" t="s">
        <v>150</v>
      </c>
      <c r="BM173" s="148" t="s">
        <v>405</v>
      </c>
    </row>
    <row r="174" spans="2:65" s="31" customFormat="1">
      <c r="B174" s="32"/>
      <c r="D174" s="150" t="s">
        <v>254</v>
      </c>
      <c r="F174" s="151" t="s">
        <v>406</v>
      </c>
      <c r="I174" s="152"/>
      <c r="L174" s="32"/>
      <c r="M174" s="153"/>
      <c r="N174" s="53"/>
      <c r="O174" s="53"/>
      <c r="P174" s="53"/>
      <c r="Q174" s="53"/>
      <c r="R174" s="53"/>
      <c r="S174" s="53"/>
      <c r="T174" s="54"/>
      <c r="AT174" s="17" t="s">
        <v>254</v>
      </c>
      <c r="AU174" s="17" t="s">
        <v>79</v>
      </c>
    </row>
    <row r="175" spans="2:65" s="31" customFormat="1" ht="16.5" customHeight="1">
      <c r="B175" s="136"/>
      <c r="C175" s="137" t="s">
        <v>407</v>
      </c>
      <c r="D175" s="137" t="s">
        <v>146</v>
      </c>
      <c r="E175" s="138" t="s">
        <v>408</v>
      </c>
      <c r="F175" s="139" t="s">
        <v>409</v>
      </c>
      <c r="G175" s="140" t="s">
        <v>211</v>
      </c>
      <c r="H175" s="141">
        <v>1</v>
      </c>
      <c r="I175" s="142"/>
      <c r="J175" s="143">
        <f>ROUND(I175*H175,2)</f>
        <v>0</v>
      </c>
      <c r="K175" s="139" t="s">
        <v>252</v>
      </c>
      <c r="L175" s="32"/>
      <c r="M175" s="144"/>
      <c r="N175" s="145" t="s">
        <v>41</v>
      </c>
      <c r="O175" s="53"/>
      <c r="P175" s="146">
        <f>O175*H175</f>
        <v>0</v>
      </c>
      <c r="Q175" s="146">
        <v>1.2647E-4</v>
      </c>
      <c r="R175" s="146">
        <f>Q175*H175</f>
        <v>1.2647E-4</v>
      </c>
      <c r="S175" s="146">
        <v>0</v>
      </c>
      <c r="T175" s="147">
        <f>S175*H175</f>
        <v>0</v>
      </c>
      <c r="AR175" s="148" t="s">
        <v>150</v>
      </c>
      <c r="AT175" s="148" t="s">
        <v>146</v>
      </c>
      <c r="AU175" s="148" t="s">
        <v>79</v>
      </c>
      <c r="AY175" s="17" t="s">
        <v>143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79</v>
      </c>
      <c r="BK175" s="149">
        <f>ROUND(I175*H175,2)</f>
        <v>0</v>
      </c>
      <c r="BL175" s="17" t="s">
        <v>150</v>
      </c>
      <c r="BM175" s="148" t="s">
        <v>410</v>
      </c>
    </row>
    <row r="176" spans="2:65" s="31" customFormat="1">
      <c r="B176" s="32"/>
      <c r="D176" s="150" t="s">
        <v>254</v>
      </c>
      <c r="F176" s="151" t="s">
        <v>411</v>
      </c>
      <c r="I176" s="152"/>
      <c r="L176" s="32"/>
      <c r="M176" s="153"/>
      <c r="N176" s="53"/>
      <c r="O176" s="53"/>
      <c r="P176" s="53"/>
      <c r="Q176" s="53"/>
      <c r="R176" s="53"/>
      <c r="S176" s="53"/>
      <c r="T176" s="54"/>
      <c r="AT176" s="17" t="s">
        <v>254</v>
      </c>
      <c r="AU176" s="17" t="s">
        <v>79</v>
      </c>
    </row>
    <row r="177" spans="2:65" s="31" customFormat="1" ht="16.5" customHeight="1">
      <c r="B177" s="136"/>
      <c r="C177" s="137" t="s">
        <v>412</v>
      </c>
      <c r="D177" s="137" t="s">
        <v>146</v>
      </c>
      <c r="E177" s="138" t="s">
        <v>413</v>
      </c>
      <c r="F177" s="139" t="s">
        <v>414</v>
      </c>
      <c r="G177" s="140" t="s">
        <v>211</v>
      </c>
      <c r="H177" s="141">
        <v>1</v>
      </c>
      <c r="I177" s="142"/>
      <c r="J177" s="143">
        <f>ROUND(I177*H177,2)</f>
        <v>0</v>
      </c>
      <c r="K177" s="139" t="s">
        <v>415</v>
      </c>
      <c r="L177" s="32"/>
      <c r="M177" s="144"/>
      <c r="N177" s="145" t="s">
        <v>41</v>
      </c>
      <c r="O177" s="53"/>
      <c r="P177" s="146">
        <f>O177*H177</f>
        <v>0</v>
      </c>
      <c r="Q177" s="146">
        <v>2.5000000000000001E-4</v>
      </c>
      <c r="R177" s="146">
        <f>Q177*H177</f>
        <v>2.5000000000000001E-4</v>
      </c>
      <c r="S177" s="146">
        <v>0</v>
      </c>
      <c r="T177" s="147">
        <f>S177*H177</f>
        <v>0</v>
      </c>
      <c r="AR177" s="148" t="s">
        <v>150</v>
      </c>
      <c r="AT177" s="148" t="s">
        <v>146</v>
      </c>
      <c r="AU177" s="148" t="s">
        <v>79</v>
      </c>
      <c r="AY177" s="17" t="s">
        <v>143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79</v>
      </c>
      <c r="BK177" s="149">
        <f>ROUND(I177*H177,2)</f>
        <v>0</v>
      </c>
      <c r="BL177" s="17" t="s">
        <v>150</v>
      </c>
      <c r="BM177" s="148" t="s">
        <v>416</v>
      </c>
    </row>
    <row r="178" spans="2:65" s="31" customFormat="1" ht="16.5" customHeight="1">
      <c r="B178" s="136"/>
      <c r="C178" s="137" t="s">
        <v>417</v>
      </c>
      <c r="D178" s="137" t="s">
        <v>146</v>
      </c>
      <c r="E178" s="138" t="s">
        <v>418</v>
      </c>
      <c r="F178" s="139" t="s">
        <v>419</v>
      </c>
      <c r="G178" s="140" t="s">
        <v>211</v>
      </c>
      <c r="H178" s="141">
        <v>1</v>
      </c>
      <c r="I178" s="142"/>
      <c r="J178" s="143">
        <f>ROUND(I178*H178,2)</f>
        <v>0</v>
      </c>
      <c r="K178" s="139" t="s">
        <v>252</v>
      </c>
      <c r="L178" s="32"/>
      <c r="M178" s="144"/>
      <c r="N178" s="145" t="s">
        <v>41</v>
      </c>
      <c r="O178" s="53"/>
      <c r="P178" s="146">
        <f>O178*H178</f>
        <v>0</v>
      </c>
      <c r="Q178" s="146">
        <v>2.4000000000000001E-4</v>
      </c>
      <c r="R178" s="146">
        <f>Q178*H178</f>
        <v>2.4000000000000001E-4</v>
      </c>
      <c r="S178" s="146">
        <v>0</v>
      </c>
      <c r="T178" s="147">
        <f>S178*H178</f>
        <v>0</v>
      </c>
      <c r="AR178" s="148" t="s">
        <v>150</v>
      </c>
      <c r="AT178" s="148" t="s">
        <v>146</v>
      </c>
      <c r="AU178" s="148" t="s">
        <v>79</v>
      </c>
      <c r="AY178" s="17" t="s">
        <v>143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79</v>
      </c>
      <c r="BK178" s="149">
        <f>ROUND(I178*H178,2)</f>
        <v>0</v>
      </c>
      <c r="BL178" s="17" t="s">
        <v>150</v>
      </c>
      <c r="BM178" s="148" t="s">
        <v>420</v>
      </c>
    </row>
    <row r="179" spans="2:65" s="31" customFormat="1">
      <c r="B179" s="32"/>
      <c r="D179" s="150" t="s">
        <v>254</v>
      </c>
      <c r="F179" s="151" t="s">
        <v>421</v>
      </c>
      <c r="I179" s="152"/>
      <c r="L179" s="32"/>
      <c r="M179" s="153"/>
      <c r="N179" s="53"/>
      <c r="O179" s="53"/>
      <c r="P179" s="53"/>
      <c r="Q179" s="53"/>
      <c r="R179" s="53"/>
      <c r="S179" s="53"/>
      <c r="T179" s="54"/>
      <c r="AT179" s="17" t="s">
        <v>254</v>
      </c>
      <c r="AU179" s="17" t="s">
        <v>79</v>
      </c>
    </row>
    <row r="180" spans="2:65" s="31" customFormat="1" ht="16.5" customHeight="1">
      <c r="B180" s="136"/>
      <c r="C180" s="137" t="s">
        <v>422</v>
      </c>
      <c r="D180" s="137" t="s">
        <v>146</v>
      </c>
      <c r="E180" s="138" t="s">
        <v>423</v>
      </c>
      <c r="F180" s="139" t="s">
        <v>424</v>
      </c>
      <c r="G180" s="140" t="s">
        <v>211</v>
      </c>
      <c r="H180" s="141">
        <v>1</v>
      </c>
      <c r="I180" s="142"/>
      <c r="J180" s="143">
        <f>ROUND(I180*H180,2)</f>
        <v>0</v>
      </c>
      <c r="K180" s="139" t="s">
        <v>252</v>
      </c>
      <c r="L180" s="32"/>
      <c r="M180" s="144"/>
      <c r="N180" s="145" t="s">
        <v>41</v>
      </c>
      <c r="O180" s="53"/>
      <c r="P180" s="146">
        <f>O180*H180</f>
        <v>0</v>
      </c>
      <c r="Q180" s="146">
        <v>6.0999999999999997E-4</v>
      </c>
      <c r="R180" s="146">
        <f>Q180*H180</f>
        <v>6.0999999999999997E-4</v>
      </c>
      <c r="S180" s="146">
        <v>0</v>
      </c>
      <c r="T180" s="147">
        <f>S180*H180</f>
        <v>0</v>
      </c>
      <c r="AR180" s="148" t="s">
        <v>150</v>
      </c>
      <c r="AT180" s="148" t="s">
        <v>146</v>
      </c>
      <c r="AU180" s="148" t="s">
        <v>79</v>
      </c>
      <c r="AY180" s="17" t="s">
        <v>143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79</v>
      </c>
      <c r="BK180" s="149">
        <f>ROUND(I180*H180,2)</f>
        <v>0</v>
      </c>
      <c r="BL180" s="17" t="s">
        <v>150</v>
      </c>
      <c r="BM180" s="148" t="s">
        <v>425</v>
      </c>
    </row>
    <row r="181" spans="2:65" s="31" customFormat="1">
      <c r="B181" s="32"/>
      <c r="D181" s="150" t="s">
        <v>254</v>
      </c>
      <c r="F181" s="151" t="s">
        <v>426</v>
      </c>
      <c r="I181" s="152"/>
      <c r="L181" s="32"/>
      <c r="M181" s="153"/>
      <c r="N181" s="53"/>
      <c r="O181" s="53"/>
      <c r="P181" s="53"/>
      <c r="Q181" s="53"/>
      <c r="R181" s="53"/>
      <c r="S181" s="53"/>
      <c r="T181" s="54"/>
      <c r="AT181" s="17" t="s">
        <v>254</v>
      </c>
      <c r="AU181" s="17" t="s">
        <v>79</v>
      </c>
    </row>
    <row r="182" spans="2:65" s="31" customFormat="1" ht="16.5" customHeight="1">
      <c r="B182" s="136"/>
      <c r="C182" s="137" t="s">
        <v>427</v>
      </c>
      <c r="D182" s="137" t="s">
        <v>146</v>
      </c>
      <c r="E182" s="138" t="s">
        <v>428</v>
      </c>
      <c r="F182" s="139" t="s">
        <v>429</v>
      </c>
      <c r="G182" s="140" t="s">
        <v>202</v>
      </c>
      <c r="H182" s="141">
        <v>1</v>
      </c>
      <c r="I182" s="142"/>
      <c r="J182" s="143">
        <f>ROUND(I182*H182,2)</f>
        <v>0</v>
      </c>
      <c r="K182" s="139" t="s">
        <v>149</v>
      </c>
      <c r="L182" s="32"/>
      <c r="M182" s="144"/>
      <c r="N182" s="145" t="s">
        <v>41</v>
      </c>
      <c r="O182" s="53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150</v>
      </c>
      <c r="AT182" s="148" t="s">
        <v>146</v>
      </c>
      <c r="AU182" s="148" t="s">
        <v>79</v>
      </c>
      <c r="AY182" s="17" t="s">
        <v>143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79</v>
      </c>
      <c r="BK182" s="149">
        <f>ROUND(I182*H182,2)</f>
        <v>0</v>
      </c>
      <c r="BL182" s="17" t="s">
        <v>150</v>
      </c>
      <c r="BM182" s="148" t="s">
        <v>430</v>
      </c>
    </row>
    <row r="183" spans="2:65" s="31" customFormat="1" ht="16.5" customHeight="1">
      <c r="B183" s="136"/>
      <c r="C183" s="137" t="s">
        <v>212</v>
      </c>
      <c r="D183" s="137" t="s">
        <v>146</v>
      </c>
      <c r="E183" s="138" t="s">
        <v>431</v>
      </c>
      <c r="F183" s="139" t="s">
        <v>432</v>
      </c>
      <c r="G183" s="140" t="s">
        <v>239</v>
      </c>
      <c r="H183" s="141">
        <v>4.0000000000000001E-3</v>
      </c>
      <c r="I183" s="142"/>
      <c r="J183" s="143">
        <f>ROUND(I183*H183,2)</f>
        <v>0</v>
      </c>
      <c r="K183" s="139" t="s">
        <v>149</v>
      </c>
      <c r="L183" s="32"/>
      <c r="M183" s="144"/>
      <c r="N183" s="145" t="s">
        <v>41</v>
      </c>
      <c r="O183" s="53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150</v>
      </c>
      <c r="AT183" s="148" t="s">
        <v>146</v>
      </c>
      <c r="AU183" s="148" t="s">
        <v>79</v>
      </c>
      <c r="AY183" s="17" t="s">
        <v>143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79</v>
      </c>
      <c r="BK183" s="149">
        <f>ROUND(I183*H183,2)</f>
        <v>0</v>
      </c>
      <c r="BL183" s="17" t="s">
        <v>150</v>
      </c>
      <c r="BM183" s="148" t="s">
        <v>433</v>
      </c>
    </row>
    <row r="184" spans="2:65" s="122" customFormat="1" ht="22.8" customHeight="1">
      <c r="B184" s="123"/>
      <c r="D184" s="124" t="s">
        <v>68</v>
      </c>
      <c r="E184" s="134" t="s">
        <v>434</v>
      </c>
      <c r="F184" s="134" t="s">
        <v>435</v>
      </c>
      <c r="I184" s="126"/>
      <c r="J184" s="135">
        <f>BK184</f>
        <v>0</v>
      </c>
      <c r="L184" s="123"/>
      <c r="M184" s="128"/>
      <c r="N184" s="129"/>
      <c r="O184" s="129"/>
      <c r="P184" s="130">
        <f>SUM(P185:P199)</f>
        <v>0</v>
      </c>
      <c r="Q184" s="129"/>
      <c r="R184" s="130">
        <f>SUM(R185:R199)</f>
        <v>6.7505641200000008E-2</v>
      </c>
      <c r="S184" s="129"/>
      <c r="T184" s="131">
        <f>SUM(T185:T199)</f>
        <v>8.9679999999999996E-2</v>
      </c>
      <c r="AR184" s="124" t="s">
        <v>74</v>
      </c>
      <c r="AT184" s="132" t="s">
        <v>68</v>
      </c>
      <c r="AU184" s="132" t="s">
        <v>74</v>
      </c>
      <c r="AY184" s="124" t="s">
        <v>143</v>
      </c>
      <c r="BK184" s="133">
        <f>SUM(BK185:BK199)</f>
        <v>0</v>
      </c>
    </row>
    <row r="185" spans="2:65" s="31" customFormat="1" ht="16.5" customHeight="1">
      <c r="B185" s="136"/>
      <c r="C185" s="137" t="s">
        <v>436</v>
      </c>
      <c r="D185" s="137" t="s">
        <v>146</v>
      </c>
      <c r="E185" s="138" t="s">
        <v>437</v>
      </c>
      <c r="F185" s="139" t="s">
        <v>438</v>
      </c>
      <c r="G185" s="140" t="s">
        <v>373</v>
      </c>
      <c r="H185" s="141">
        <v>1</v>
      </c>
      <c r="I185" s="142"/>
      <c r="J185" s="143">
        <f>ROUND(I185*H185,2)</f>
        <v>0</v>
      </c>
      <c r="K185" s="139" t="s">
        <v>149</v>
      </c>
      <c r="L185" s="32"/>
      <c r="M185" s="144"/>
      <c r="N185" s="145" t="s">
        <v>41</v>
      </c>
      <c r="O185" s="53"/>
      <c r="P185" s="146">
        <f>O185*H185</f>
        <v>0</v>
      </c>
      <c r="Q185" s="146">
        <v>0</v>
      </c>
      <c r="R185" s="146">
        <f>Q185*H185</f>
        <v>0</v>
      </c>
      <c r="S185" s="146">
        <v>3.4200000000000001E-2</v>
      </c>
      <c r="T185" s="147">
        <f>S185*H185</f>
        <v>3.4200000000000001E-2</v>
      </c>
      <c r="AR185" s="148" t="s">
        <v>150</v>
      </c>
      <c r="AT185" s="148" t="s">
        <v>146</v>
      </c>
      <c r="AU185" s="148" t="s">
        <v>79</v>
      </c>
      <c r="AY185" s="17" t="s">
        <v>143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79</v>
      </c>
      <c r="BK185" s="149">
        <f>ROUND(I185*H185,2)</f>
        <v>0</v>
      </c>
      <c r="BL185" s="17" t="s">
        <v>150</v>
      </c>
      <c r="BM185" s="148" t="s">
        <v>439</v>
      </c>
    </row>
    <row r="186" spans="2:65" s="31" customFormat="1" ht="16.5" customHeight="1">
      <c r="B186" s="136"/>
      <c r="C186" s="137" t="s">
        <v>440</v>
      </c>
      <c r="D186" s="137" t="s">
        <v>146</v>
      </c>
      <c r="E186" s="138" t="s">
        <v>441</v>
      </c>
      <c r="F186" s="139" t="s">
        <v>442</v>
      </c>
      <c r="G186" s="140" t="s">
        <v>373</v>
      </c>
      <c r="H186" s="141">
        <v>1</v>
      </c>
      <c r="I186" s="142"/>
      <c r="J186" s="143">
        <f>ROUND(I186*H186,2)</f>
        <v>0</v>
      </c>
      <c r="K186" s="139" t="s">
        <v>252</v>
      </c>
      <c r="L186" s="32"/>
      <c r="M186" s="144"/>
      <c r="N186" s="145" t="s">
        <v>41</v>
      </c>
      <c r="O186" s="53"/>
      <c r="P186" s="146">
        <f>O186*H186</f>
        <v>0</v>
      </c>
      <c r="Q186" s="146">
        <v>1.6968836300000002E-2</v>
      </c>
      <c r="R186" s="146">
        <f>Q186*H186</f>
        <v>1.6968836300000002E-2</v>
      </c>
      <c r="S186" s="146">
        <v>0</v>
      </c>
      <c r="T186" s="147">
        <f>S186*H186</f>
        <v>0</v>
      </c>
      <c r="AR186" s="148" t="s">
        <v>150</v>
      </c>
      <c r="AT186" s="148" t="s">
        <v>146</v>
      </c>
      <c r="AU186" s="148" t="s">
        <v>79</v>
      </c>
      <c r="AY186" s="17" t="s">
        <v>143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79</v>
      </c>
      <c r="BK186" s="149">
        <f>ROUND(I186*H186,2)</f>
        <v>0</v>
      </c>
      <c r="BL186" s="17" t="s">
        <v>150</v>
      </c>
      <c r="BM186" s="148" t="s">
        <v>443</v>
      </c>
    </row>
    <row r="187" spans="2:65" s="31" customFormat="1">
      <c r="B187" s="32"/>
      <c r="D187" s="150" t="s">
        <v>254</v>
      </c>
      <c r="F187" s="151" t="s">
        <v>444</v>
      </c>
      <c r="I187" s="152"/>
      <c r="L187" s="32"/>
      <c r="M187" s="153"/>
      <c r="N187" s="53"/>
      <c r="O187" s="53"/>
      <c r="P187" s="53"/>
      <c r="Q187" s="53"/>
      <c r="R187" s="53"/>
      <c r="S187" s="53"/>
      <c r="T187" s="54"/>
      <c r="AT187" s="17" t="s">
        <v>254</v>
      </c>
      <c r="AU187" s="17" t="s">
        <v>79</v>
      </c>
    </row>
    <row r="188" spans="2:65" s="31" customFormat="1" ht="16.5" customHeight="1">
      <c r="B188" s="136"/>
      <c r="C188" s="137" t="s">
        <v>445</v>
      </c>
      <c r="D188" s="137" t="s">
        <v>146</v>
      </c>
      <c r="E188" s="138" t="s">
        <v>446</v>
      </c>
      <c r="F188" s="139" t="s">
        <v>447</v>
      </c>
      <c r="G188" s="140" t="s">
        <v>373</v>
      </c>
      <c r="H188" s="141">
        <v>1</v>
      </c>
      <c r="I188" s="142"/>
      <c r="J188" s="143">
        <f t="shared" ref="J188:J199" si="30">ROUND(I188*H188,2)</f>
        <v>0</v>
      </c>
      <c r="K188" s="139" t="s">
        <v>149</v>
      </c>
      <c r="L188" s="32"/>
      <c r="M188" s="144"/>
      <c r="N188" s="145" t="s">
        <v>41</v>
      </c>
      <c r="O188" s="53"/>
      <c r="P188" s="146">
        <f t="shared" ref="P188:P199" si="31">O188*H188</f>
        <v>0</v>
      </c>
      <c r="Q188" s="146">
        <v>0</v>
      </c>
      <c r="R188" s="146">
        <f t="shared" ref="R188:R199" si="32">Q188*H188</f>
        <v>0</v>
      </c>
      <c r="S188" s="146">
        <v>1.9460000000000002E-2</v>
      </c>
      <c r="T188" s="147">
        <f t="shared" ref="T188:T199" si="33">S188*H188</f>
        <v>1.9460000000000002E-2</v>
      </c>
      <c r="AR188" s="148" t="s">
        <v>150</v>
      </c>
      <c r="AT188" s="148" t="s">
        <v>146</v>
      </c>
      <c r="AU188" s="148" t="s">
        <v>79</v>
      </c>
      <c r="AY188" s="17" t="s">
        <v>143</v>
      </c>
      <c r="BE188" s="149">
        <f t="shared" ref="BE188:BE199" si="34">IF(N188="základní",J188,0)</f>
        <v>0</v>
      </c>
      <c r="BF188" s="149">
        <f t="shared" ref="BF188:BF199" si="35">IF(N188="snížená",J188,0)</f>
        <v>0</v>
      </c>
      <c r="BG188" s="149">
        <f t="shared" ref="BG188:BG199" si="36">IF(N188="zákl. přenesená",J188,0)</f>
        <v>0</v>
      </c>
      <c r="BH188" s="149">
        <f t="shared" ref="BH188:BH199" si="37">IF(N188="sníž. přenesená",J188,0)</f>
        <v>0</v>
      </c>
      <c r="BI188" s="149">
        <f t="shared" ref="BI188:BI199" si="38">IF(N188="nulová",J188,0)</f>
        <v>0</v>
      </c>
      <c r="BJ188" s="17" t="s">
        <v>79</v>
      </c>
      <c r="BK188" s="149">
        <f t="shared" ref="BK188:BK199" si="39">ROUND(I188*H188,2)</f>
        <v>0</v>
      </c>
      <c r="BL188" s="17" t="s">
        <v>150</v>
      </c>
      <c r="BM188" s="148" t="s">
        <v>448</v>
      </c>
    </row>
    <row r="189" spans="2:65" s="31" customFormat="1" ht="16.5" customHeight="1">
      <c r="B189" s="136"/>
      <c r="C189" s="137" t="s">
        <v>449</v>
      </c>
      <c r="D189" s="137" t="s">
        <v>146</v>
      </c>
      <c r="E189" s="138" t="s">
        <v>450</v>
      </c>
      <c r="F189" s="139" t="s">
        <v>451</v>
      </c>
      <c r="G189" s="140" t="s">
        <v>373</v>
      </c>
      <c r="H189" s="141">
        <v>1</v>
      </c>
      <c r="I189" s="142"/>
      <c r="J189" s="143">
        <f t="shared" si="30"/>
        <v>0</v>
      </c>
      <c r="K189" s="139" t="s">
        <v>149</v>
      </c>
      <c r="L189" s="32"/>
      <c r="M189" s="144"/>
      <c r="N189" s="145" t="s">
        <v>41</v>
      </c>
      <c r="O189" s="53"/>
      <c r="P189" s="146">
        <f t="shared" si="31"/>
        <v>0</v>
      </c>
      <c r="Q189" s="146">
        <v>1.49692765E-2</v>
      </c>
      <c r="R189" s="146">
        <f t="shared" si="32"/>
        <v>1.49692765E-2</v>
      </c>
      <c r="S189" s="146">
        <v>0</v>
      </c>
      <c r="T189" s="147">
        <f t="shared" si="33"/>
        <v>0</v>
      </c>
      <c r="AR189" s="148" t="s">
        <v>150</v>
      </c>
      <c r="AT189" s="148" t="s">
        <v>146</v>
      </c>
      <c r="AU189" s="148" t="s">
        <v>79</v>
      </c>
      <c r="AY189" s="17" t="s">
        <v>143</v>
      </c>
      <c r="BE189" s="149">
        <f t="shared" si="34"/>
        <v>0</v>
      </c>
      <c r="BF189" s="149">
        <f t="shared" si="35"/>
        <v>0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7" t="s">
        <v>79</v>
      </c>
      <c r="BK189" s="149">
        <f t="shared" si="39"/>
        <v>0</v>
      </c>
      <c r="BL189" s="17" t="s">
        <v>150</v>
      </c>
      <c r="BM189" s="148" t="s">
        <v>452</v>
      </c>
    </row>
    <row r="190" spans="2:65" s="31" customFormat="1" ht="16.5" customHeight="1">
      <c r="B190" s="136"/>
      <c r="C190" s="137" t="s">
        <v>453</v>
      </c>
      <c r="D190" s="137" t="s">
        <v>146</v>
      </c>
      <c r="E190" s="138" t="s">
        <v>454</v>
      </c>
      <c r="F190" s="139" t="s">
        <v>455</v>
      </c>
      <c r="G190" s="140" t="s">
        <v>373</v>
      </c>
      <c r="H190" s="141">
        <v>1</v>
      </c>
      <c r="I190" s="142"/>
      <c r="J190" s="143">
        <f t="shared" si="30"/>
        <v>0</v>
      </c>
      <c r="K190" s="139" t="s">
        <v>149</v>
      </c>
      <c r="L190" s="32"/>
      <c r="M190" s="144"/>
      <c r="N190" s="145" t="s">
        <v>41</v>
      </c>
      <c r="O190" s="53"/>
      <c r="P190" s="146">
        <f t="shared" si="31"/>
        <v>0</v>
      </c>
      <c r="Q190" s="146">
        <v>0</v>
      </c>
      <c r="R190" s="146">
        <f t="shared" si="32"/>
        <v>0</v>
      </c>
      <c r="S190" s="146">
        <v>3.2899999999999999E-2</v>
      </c>
      <c r="T190" s="147">
        <f t="shared" si="33"/>
        <v>3.2899999999999999E-2</v>
      </c>
      <c r="AR190" s="148" t="s">
        <v>150</v>
      </c>
      <c r="AT190" s="148" t="s">
        <v>146</v>
      </c>
      <c r="AU190" s="148" t="s">
        <v>79</v>
      </c>
      <c r="AY190" s="17" t="s">
        <v>143</v>
      </c>
      <c r="BE190" s="149">
        <f t="shared" si="34"/>
        <v>0</v>
      </c>
      <c r="BF190" s="149">
        <f t="shared" si="35"/>
        <v>0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7" t="s">
        <v>79</v>
      </c>
      <c r="BK190" s="149">
        <f t="shared" si="39"/>
        <v>0</v>
      </c>
      <c r="BL190" s="17" t="s">
        <v>150</v>
      </c>
      <c r="BM190" s="148" t="s">
        <v>456</v>
      </c>
    </row>
    <row r="191" spans="2:65" s="31" customFormat="1" ht="16.5" customHeight="1">
      <c r="B191" s="136"/>
      <c r="C191" s="137" t="s">
        <v>457</v>
      </c>
      <c r="D191" s="137" t="s">
        <v>146</v>
      </c>
      <c r="E191" s="138" t="s">
        <v>458</v>
      </c>
      <c r="F191" s="139" t="s">
        <v>459</v>
      </c>
      <c r="G191" s="140" t="s">
        <v>373</v>
      </c>
      <c r="H191" s="141">
        <v>1</v>
      </c>
      <c r="I191" s="142"/>
      <c r="J191" s="143">
        <f t="shared" si="30"/>
        <v>0</v>
      </c>
      <c r="K191" s="139" t="s">
        <v>149</v>
      </c>
      <c r="L191" s="32"/>
      <c r="M191" s="144"/>
      <c r="N191" s="145" t="s">
        <v>41</v>
      </c>
      <c r="O191" s="53"/>
      <c r="P191" s="146">
        <f t="shared" si="31"/>
        <v>0</v>
      </c>
      <c r="Q191" s="146">
        <v>2.7198836300000001E-2</v>
      </c>
      <c r="R191" s="146">
        <f t="shared" si="32"/>
        <v>2.7198836300000001E-2</v>
      </c>
      <c r="S191" s="146">
        <v>0</v>
      </c>
      <c r="T191" s="147">
        <f t="shared" si="33"/>
        <v>0</v>
      </c>
      <c r="AR191" s="148" t="s">
        <v>150</v>
      </c>
      <c r="AT191" s="148" t="s">
        <v>146</v>
      </c>
      <c r="AU191" s="148" t="s">
        <v>79</v>
      </c>
      <c r="AY191" s="17" t="s">
        <v>143</v>
      </c>
      <c r="BE191" s="149">
        <f t="shared" si="34"/>
        <v>0</v>
      </c>
      <c r="BF191" s="149">
        <f t="shared" si="35"/>
        <v>0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7" t="s">
        <v>79</v>
      </c>
      <c r="BK191" s="149">
        <f t="shared" si="39"/>
        <v>0</v>
      </c>
      <c r="BL191" s="17" t="s">
        <v>150</v>
      </c>
      <c r="BM191" s="148" t="s">
        <v>460</v>
      </c>
    </row>
    <row r="192" spans="2:65" s="31" customFormat="1" ht="16.5" customHeight="1">
      <c r="B192" s="136"/>
      <c r="C192" s="137" t="s">
        <v>461</v>
      </c>
      <c r="D192" s="137" t="s">
        <v>146</v>
      </c>
      <c r="E192" s="138" t="s">
        <v>462</v>
      </c>
      <c r="F192" s="139" t="s">
        <v>463</v>
      </c>
      <c r="G192" s="140" t="s">
        <v>373</v>
      </c>
      <c r="H192" s="141">
        <v>1</v>
      </c>
      <c r="I192" s="142"/>
      <c r="J192" s="143">
        <f t="shared" si="30"/>
        <v>0</v>
      </c>
      <c r="K192" s="139" t="s">
        <v>149</v>
      </c>
      <c r="L192" s="32"/>
      <c r="M192" s="144"/>
      <c r="N192" s="145" t="s">
        <v>41</v>
      </c>
      <c r="O192" s="53"/>
      <c r="P192" s="146">
        <f t="shared" si="31"/>
        <v>0</v>
      </c>
      <c r="Q192" s="146">
        <v>4.347121E-4</v>
      </c>
      <c r="R192" s="146">
        <f t="shared" si="32"/>
        <v>4.347121E-4</v>
      </c>
      <c r="S192" s="146">
        <v>0</v>
      </c>
      <c r="T192" s="147">
        <f t="shared" si="33"/>
        <v>0</v>
      </c>
      <c r="AR192" s="148" t="s">
        <v>150</v>
      </c>
      <c r="AT192" s="148" t="s">
        <v>146</v>
      </c>
      <c r="AU192" s="148" t="s">
        <v>79</v>
      </c>
      <c r="AY192" s="17" t="s">
        <v>143</v>
      </c>
      <c r="BE192" s="149">
        <f t="shared" si="34"/>
        <v>0</v>
      </c>
      <c r="BF192" s="149">
        <f t="shared" si="35"/>
        <v>0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7" t="s">
        <v>79</v>
      </c>
      <c r="BK192" s="149">
        <f t="shared" si="39"/>
        <v>0</v>
      </c>
      <c r="BL192" s="17" t="s">
        <v>150</v>
      </c>
      <c r="BM192" s="148" t="s">
        <v>464</v>
      </c>
    </row>
    <row r="193" spans="2:65" s="31" customFormat="1" ht="16.5" customHeight="1">
      <c r="B193" s="136"/>
      <c r="C193" s="137" t="s">
        <v>465</v>
      </c>
      <c r="D193" s="137" t="s">
        <v>146</v>
      </c>
      <c r="E193" s="138" t="s">
        <v>466</v>
      </c>
      <c r="F193" s="139" t="s">
        <v>467</v>
      </c>
      <c r="G193" s="140" t="s">
        <v>373</v>
      </c>
      <c r="H193" s="141">
        <v>5</v>
      </c>
      <c r="I193" s="142"/>
      <c r="J193" s="143">
        <f t="shared" si="30"/>
        <v>0</v>
      </c>
      <c r="K193" s="139" t="s">
        <v>149</v>
      </c>
      <c r="L193" s="32"/>
      <c r="M193" s="144"/>
      <c r="N193" s="145" t="s">
        <v>41</v>
      </c>
      <c r="O193" s="53"/>
      <c r="P193" s="146">
        <f t="shared" si="31"/>
        <v>0</v>
      </c>
      <c r="Q193" s="146">
        <v>2.3913999999999999E-4</v>
      </c>
      <c r="R193" s="146">
        <f t="shared" si="32"/>
        <v>1.1957000000000001E-3</v>
      </c>
      <c r="S193" s="146">
        <v>0</v>
      </c>
      <c r="T193" s="147">
        <f t="shared" si="33"/>
        <v>0</v>
      </c>
      <c r="AR193" s="148" t="s">
        <v>150</v>
      </c>
      <c r="AT193" s="148" t="s">
        <v>146</v>
      </c>
      <c r="AU193" s="148" t="s">
        <v>79</v>
      </c>
      <c r="AY193" s="17" t="s">
        <v>143</v>
      </c>
      <c r="BE193" s="149">
        <f t="shared" si="34"/>
        <v>0</v>
      </c>
      <c r="BF193" s="149">
        <f t="shared" si="35"/>
        <v>0</v>
      </c>
      <c r="BG193" s="149">
        <f t="shared" si="36"/>
        <v>0</v>
      </c>
      <c r="BH193" s="149">
        <f t="shared" si="37"/>
        <v>0</v>
      </c>
      <c r="BI193" s="149">
        <f t="shared" si="38"/>
        <v>0</v>
      </c>
      <c r="BJ193" s="17" t="s">
        <v>79</v>
      </c>
      <c r="BK193" s="149">
        <f t="shared" si="39"/>
        <v>0</v>
      </c>
      <c r="BL193" s="17" t="s">
        <v>150</v>
      </c>
      <c r="BM193" s="148" t="s">
        <v>468</v>
      </c>
    </row>
    <row r="194" spans="2:65" s="31" customFormat="1" ht="16.5" customHeight="1">
      <c r="B194" s="136"/>
      <c r="C194" s="137" t="s">
        <v>469</v>
      </c>
      <c r="D194" s="137" t="s">
        <v>146</v>
      </c>
      <c r="E194" s="138" t="s">
        <v>470</v>
      </c>
      <c r="F194" s="139" t="s">
        <v>471</v>
      </c>
      <c r="G194" s="140" t="s">
        <v>211</v>
      </c>
      <c r="H194" s="141">
        <v>1</v>
      </c>
      <c r="I194" s="142"/>
      <c r="J194" s="143">
        <f t="shared" si="30"/>
        <v>0</v>
      </c>
      <c r="K194" s="139" t="s">
        <v>149</v>
      </c>
      <c r="L194" s="32"/>
      <c r="M194" s="144"/>
      <c r="N194" s="145" t="s">
        <v>41</v>
      </c>
      <c r="O194" s="53"/>
      <c r="P194" s="146">
        <f t="shared" si="31"/>
        <v>0</v>
      </c>
      <c r="Q194" s="146">
        <v>1.0891399999999999E-3</v>
      </c>
      <c r="R194" s="146">
        <f t="shared" si="32"/>
        <v>1.0891399999999999E-3</v>
      </c>
      <c r="S194" s="146">
        <v>0</v>
      </c>
      <c r="T194" s="147">
        <f t="shared" si="33"/>
        <v>0</v>
      </c>
      <c r="AR194" s="148" t="s">
        <v>150</v>
      </c>
      <c r="AT194" s="148" t="s">
        <v>146</v>
      </c>
      <c r="AU194" s="148" t="s">
        <v>79</v>
      </c>
      <c r="AY194" s="17" t="s">
        <v>143</v>
      </c>
      <c r="BE194" s="149">
        <f t="shared" si="34"/>
        <v>0</v>
      </c>
      <c r="BF194" s="149">
        <f t="shared" si="35"/>
        <v>0</v>
      </c>
      <c r="BG194" s="149">
        <f t="shared" si="36"/>
        <v>0</v>
      </c>
      <c r="BH194" s="149">
        <f t="shared" si="37"/>
        <v>0</v>
      </c>
      <c r="BI194" s="149">
        <f t="shared" si="38"/>
        <v>0</v>
      </c>
      <c r="BJ194" s="17" t="s">
        <v>79</v>
      </c>
      <c r="BK194" s="149">
        <f t="shared" si="39"/>
        <v>0</v>
      </c>
      <c r="BL194" s="17" t="s">
        <v>150</v>
      </c>
      <c r="BM194" s="148" t="s">
        <v>472</v>
      </c>
    </row>
    <row r="195" spans="2:65" s="31" customFormat="1" ht="16.5" customHeight="1">
      <c r="B195" s="136"/>
      <c r="C195" s="137" t="s">
        <v>473</v>
      </c>
      <c r="D195" s="137" t="s">
        <v>146</v>
      </c>
      <c r="E195" s="138" t="s">
        <v>474</v>
      </c>
      <c r="F195" s="139" t="s">
        <v>475</v>
      </c>
      <c r="G195" s="140" t="s">
        <v>373</v>
      </c>
      <c r="H195" s="141">
        <v>2</v>
      </c>
      <c r="I195" s="142"/>
      <c r="J195" s="143">
        <f t="shared" si="30"/>
        <v>0</v>
      </c>
      <c r="K195" s="139" t="s">
        <v>149</v>
      </c>
      <c r="L195" s="32"/>
      <c r="M195" s="144"/>
      <c r="N195" s="145" t="s">
        <v>41</v>
      </c>
      <c r="O195" s="53"/>
      <c r="P195" s="146">
        <f t="shared" si="31"/>
        <v>0</v>
      </c>
      <c r="Q195" s="146">
        <v>0</v>
      </c>
      <c r="R195" s="146">
        <f t="shared" si="32"/>
        <v>0</v>
      </c>
      <c r="S195" s="146">
        <v>1.56E-3</v>
      </c>
      <c r="T195" s="147">
        <f t="shared" si="33"/>
        <v>3.1199999999999999E-3</v>
      </c>
      <c r="AR195" s="148" t="s">
        <v>150</v>
      </c>
      <c r="AT195" s="148" t="s">
        <v>146</v>
      </c>
      <c r="AU195" s="148" t="s">
        <v>79</v>
      </c>
      <c r="AY195" s="17" t="s">
        <v>143</v>
      </c>
      <c r="BE195" s="149">
        <f t="shared" si="34"/>
        <v>0</v>
      </c>
      <c r="BF195" s="149">
        <f t="shared" si="35"/>
        <v>0</v>
      </c>
      <c r="BG195" s="149">
        <f t="shared" si="36"/>
        <v>0</v>
      </c>
      <c r="BH195" s="149">
        <f t="shared" si="37"/>
        <v>0</v>
      </c>
      <c r="BI195" s="149">
        <f t="shared" si="38"/>
        <v>0</v>
      </c>
      <c r="BJ195" s="17" t="s">
        <v>79</v>
      </c>
      <c r="BK195" s="149">
        <f t="shared" si="39"/>
        <v>0</v>
      </c>
      <c r="BL195" s="17" t="s">
        <v>150</v>
      </c>
      <c r="BM195" s="148" t="s">
        <v>476</v>
      </c>
    </row>
    <row r="196" spans="2:65" s="31" customFormat="1" ht="16.5" customHeight="1">
      <c r="B196" s="136"/>
      <c r="C196" s="137" t="s">
        <v>477</v>
      </c>
      <c r="D196" s="137" t="s">
        <v>146</v>
      </c>
      <c r="E196" s="138" t="s">
        <v>478</v>
      </c>
      <c r="F196" s="139" t="s">
        <v>479</v>
      </c>
      <c r="G196" s="140" t="s">
        <v>373</v>
      </c>
      <c r="H196" s="141">
        <v>1</v>
      </c>
      <c r="I196" s="142"/>
      <c r="J196" s="143">
        <f t="shared" si="30"/>
        <v>0</v>
      </c>
      <c r="K196" s="139" t="s">
        <v>149</v>
      </c>
      <c r="L196" s="32"/>
      <c r="M196" s="144"/>
      <c r="N196" s="145" t="s">
        <v>41</v>
      </c>
      <c r="O196" s="53"/>
      <c r="P196" s="146">
        <f t="shared" si="31"/>
        <v>0</v>
      </c>
      <c r="Q196" s="146">
        <v>1.8E-3</v>
      </c>
      <c r="R196" s="146">
        <f t="shared" si="32"/>
        <v>1.8E-3</v>
      </c>
      <c r="S196" s="146">
        <v>0</v>
      </c>
      <c r="T196" s="147">
        <f t="shared" si="33"/>
        <v>0</v>
      </c>
      <c r="AR196" s="148" t="s">
        <v>150</v>
      </c>
      <c r="AT196" s="148" t="s">
        <v>146</v>
      </c>
      <c r="AU196" s="148" t="s">
        <v>79</v>
      </c>
      <c r="AY196" s="17" t="s">
        <v>143</v>
      </c>
      <c r="BE196" s="149">
        <f t="shared" si="34"/>
        <v>0</v>
      </c>
      <c r="BF196" s="149">
        <f t="shared" si="35"/>
        <v>0</v>
      </c>
      <c r="BG196" s="149">
        <f t="shared" si="36"/>
        <v>0</v>
      </c>
      <c r="BH196" s="149">
        <f t="shared" si="37"/>
        <v>0</v>
      </c>
      <c r="BI196" s="149">
        <f t="shared" si="38"/>
        <v>0</v>
      </c>
      <c r="BJ196" s="17" t="s">
        <v>79</v>
      </c>
      <c r="BK196" s="149">
        <f t="shared" si="39"/>
        <v>0</v>
      </c>
      <c r="BL196" s="17" t="s">
        <v>150</v>
      </c>
      <c r="BM196" s="148" t="s">
        <v>480</v>
      </c>
    </row>
    <row r="197" spans="2:65" s="31" customFormat="1" ht="16.5" customHeight="1">
      <c r="B197" s="136"/>
      <c r="C197" s="137" t="s">
        <v>481</v>
      </c>
      <c r="D197" s="137" t="s">
        <v>146</v>
      </c>
      <c r="E197" s="138" t="s">
        <v>482</v>
      </c>
      <c r="F197" s="139" t="s">
        <v>483</v>
      </c>
      <c r="G197" s="140" t="s">
        <v>373</v>
      </c>
      <c r="H197" s="141">
        <v>1</v>
      </c>
      <c r="I197" s="142"/>
      <c r="J197" s="143">
        <f t="shared" si="30"/>
        <v>0</v>
      </c>
      <c r="K197" s="139" t="s">
        <v>149</v>
      </c>
      <c r="L197" s="32"/>
      <c r="M197" s="144"/>
      <c r="N197" s="145" t="s">
        <v>41</v>
      </c>
      <c r="O197" s="53"/>
      <c r="P197" s="146">
        <f t="shared" si="31"/>
        <v>0</v>
      </c>
      <c r="Q197" s="146">
        <v>1.8E-3</v>
      </c>
      <c r="R197" s="146">
        <f t="shared" si="32"/>
        <v>1.8E-3</v>
      </c>
      <c r="S197" s="146">
        <v>0</v>
      </c>
      <c r="T197" s="147">
        <f t="shared" si="33"/>
        <v>0</v>
      </c>
      <c r="AR197" s="148" t="s">
        <v>150</v>
      </c>
      <c r="AT197" s="148" t="s">
        <v>146</v>
      </c>
      <c r="AU197" s="148" t="s">
        <v>79</v>
      </c>
      <c r="AY197" s="17" t="s">
        <v>143</v>
      </c>
      <c r="BE197" s="149">
        <f t="shared" si="34"/>
        <v>0</v>
      </c>
      <c r="BF197" s="149">
        <f t="shared" si="35"/>
        <v>0</v>
      </c>
      <c r="BG197" s="149">
        <f t="shared" si="36"/>
        <v>0</v>
      </c>
      <c r="BH197" s="149">
        <f t="shared" si="37"/>
        <v>0</v>
      </c>
      <c r="BI197" s="149">
        <f t="shared" si="38"/>
        <v>0</v>
      </c>
      <c r="BJ197" s="17" t="s">
        <v>79</v>
      </c>
      <c r="BK197" s="149">
        <f t="shared" si="39"/>
        <v>0</v>
      </c>
      <c r="BL197" s="17" t="s">
        <v>150</v>
      </c>
      <c r="BM197" s="148" t="s">
        <v>484</v>
      </c>
    </row>
    <row r="198" spans="2:65" s="31" customFormat="1" ht="16.5" customHeight="1">
      <c r="B198" s="136"/>
      <c r="C198" s="137" t="s">
        <v>485</v>
      </c>
      <c r="D198" s="137" t="s">
        <v>146</v>
      </c>
      <c r="E198" s="138" t="s">
        <v>486</v>
      </c>
      <c r="F198" s="139" t="s">
        <v>487</v>
      </c>
      <c r="G198" s="140" t="s">
        <v>373</v>
      </c>
      <c r="H198" s="141">
        <v>1</v>
      </c>
      <c r="I198" s="142"/>
      <c r="J198" s="143">
        <f t="shared" si="30"/>
        <v>0</v>
      </c>
      <c r="K198" s="139" t="s">
        <v>149</v>
      </c>
      <c r="L198" s="32"/>
      <c r="M198" s="144"/>
      <c r="N198" s="145" t="s">
        <v>41</v>
      </c>
      <c r="O198" s="53"/>
      <c r="P198" s="146">
        <f t="shared" si="31"/>
        <v>0</v>
      </c>
      <c r="Q198" s="146">
        <v>1.9591399999999998E-3</v>
      </c>
      <c r="R198" s="146">
        <f t="shared" si="32"/>
        <v>1.9591399999999998E-3</v>
      </c>
      <c r="S198" s="146">
        <v>0</v>
      </c>
      <c r="T198" s="147">
        <f t="shared" si="33"/>
        <v>0</v>
      </c>
      <c r="AR198" s="148" t="s">
        <v>150</v>
      </c>
      <c r="AT198" s="148" t="s">
        <v>146</v>
      </c>
      <c r="AU198" s="148" t="s">
        <v>79</v>
      </c>
      <c r="AY198" s="17" t="s">
        <v>143</v>
      </c>
      <c r="BE198" s="149">
        <f t="shared" si="34"/>
        <v>0</v>
      </c>
      <c r="BF198" s="149">
        <f t="shared" si="35"/>
        <v>0</v>
      </c>
      <c r="BG198" s="149">
        <f t="shared" si="36"/>
        <v>0</v>
      </c>
      <c r="BH198" s="149">
        <f t="shared" si="37"/>
        <v>0</v>
      </c>
      <c r="BI198" s="149">
        <f t="shared" si="38"/>
        <v>0</v>
      </c>
      <c r="BJ198" s="17" t="s">
        <v>79</v>
      </c>
      <c r="BK198" s="149">
        <f t="shared" si="39"/>
        <v>0</v>
      </c>
      <c r="BL198" s="17" t="s">
        <v>150</v>
      </c>
      <c r="BM198" s="148" t="s">
        <v>488</v>
      </c>
    </row>
    <row r="199" spans="2:65" s="31" customFormat="1" ht="16.5" customHeight="1">
      <c r="B199" s="136"/>
      <c r="C199" s="137" t="s">
        <v>489</v>
      </c>
      <c r="D199" s="137" t="s">
        <v>146</v>
      </c>
      <c r="E199" s="138" t="s">
        <v>490</v>
      </c>
      <c r="F199" s="139" t="s">
        <v>491</v>
      </c>
      <c r="G199" s="140" t="s">
        <v>211</v>
      </c>
      <c r="H199" s="141">
        <v>1</v>
      </c>
      <c r="I199" s="142"/>
      <c r="J199" s="143">
        <f t="shared" si="30"/>
        <v>0</v>
      </c>
      <c r="K199" s="139" t="s">
        <v>149</v>
      </c>
      <c r="L199" s="32"/>
      <c r="M199" s="144"/>
      <c r="N199" s="145" t="s">
        <v>41</v>
      </c>
      <c r="O199" s="53"/>
      <c r="P199" s="146">
        <f t="shared" si="31"/>
        <v>0</v>
      </c>
      <c r="Q199" s="146">
        <v>9.0000000000000006E-5</v>
      </c>
      <c r="R199" s="146">
        <f t="shared" si="32"/>
        <v>9.0000000000000006E-5</v>
      </c>
      <c r="S199" s="146">
        <v>0</v>
      </c>
      <c r="T199" s="147">
        <f t="shared" si="33"/>
        <v>0</v>
      </c>
      <c r="AR199" s="148" t="s">
        <v>150</v>
      </c>
      <c r="AT199" s="148" t="s">
        <v>146</v>
      </c>
      <c r="AU199" s="148" t="s">
        <v>79</v>
      </c>
      <c r="AY199" s="17" t="s">
        <v>143</v>
      </c>
      <c r="BE199" s="149">
        <f t="shared" si="34"/>
        <v>0</v>
      </c>
      <c r="BF199" s="149">
        <f t="shared" si="35"/>
        <v>0</v>
      </c>
      <c r="BG199" s="149">
        <f t="shared" si="36"/>
        <v>0</v>
      </c>
      <c r="BH199" s="149">
        <f t="shared" si="37"/>
        <v>0</v>
      </c>
      <c r="BI199" s="149">
        <f t="shared" si="38"/>
        <v>0</v>
      </c>
      <c r="BJ199" s="17" t="s">
        <v>79</v>
      </c>
      <c r="BK199" s="149">
        <f t="shared" si="39"/>
        <v>0</v>
      </c>
      <c r="BL199" s="17" t="s">
        <v>150</v>
      </c>
      <c r="BM199" s="148" t="s">
        <v>492</v>
      </c>
    </row>
    <row r="200" spans="2:65" s="122" customFormat="1" ht="22.8" customHeight="1">
      <c r="B200" s="123"/>
      <c r="D200" s="124" t="s">
        <v>68</v>
      </c>
      <c r="E200" s="134" t="s">
        <v>493</v>
      </c>
      <c r="F200" s="134" t="s">
        <v>494</v>
      </c>
      <c r="I200" s="126"/>
      <c r="J200" s="135">
        <f>BK200</f>
        <v>0</v>
      </c>
      <c r="L200" s="123"/>
      <c r="M200" s="128"/>
      <c r="N200" s="129"/>
      <c r="O200" s="129"/>
      <c r="P200" s="130">
        <f>SUM(P201:P202)</f>
        <v>0</v>
      </c>
      <c r="Q200" s="129"/>
      <c r="R200" s="130">
        <f>SUM(R201:R202)</f>
        <v>1.9349999999999999E-2</v>
      </c>
      <c r="S200" s="129"/>
      <c r="T200" s="131">
        <f>SUM(T201:T202)</f>
        <v>0</v>
      </c>
      <c r="AR200" s="124" t="s">
        <v>79</v>
      </c>
      <c r="AT200" s="132" t="s">
        <v>68</v>
      </c>
      <c r="AU200" s="132" t="s">
        <v>74</v>
      </c>
      <c r="AY200" s="124" t="s">
        <v>143</v>
      </c>
      <c r="BK200" s="133">
        <f>SUM(BK201:BK202)</f>
        <v>0</v>
      </c>
    </row>
    <row r="201" spans="2:65" s="31" customFormat="1" ht="16.5" customHeight="1">
      <c r="B201" s="136"/>
      <c r="C201" s="137" t="s">
        <v>495</v>
      </c>
      <c r="D201" s="137" t="s">
        <v>146</v>
      </c>
      <c r="E201" s="138" t="s">
        <v>496</v>
      </c>
      <c r="F201" s="139" t="s">
        <v>497</v>
      </c>
      <c r="G201" s="140" t="s">
        <v>373</v>
      </c>
      <c r="H201" s="141">
        <v>1</v>
      </c>
      <c r="I201" s="142"/>
      <c r="J201" s="143">
        <f>ROUND(I201*H201,2)</f>
        <v>0</v>
      </c>
      <c r="K201" s="139" t="s">
        <v>252</v>
      </c>
      <c r="L201" s="32"/>
      <c r="M201" s="144"/>
      <c r="N201" s="145" t="s">
        <v>41</v>
      </c>
      <c r="O201" s="53"/>
      <c r="P201" s="146">
        <f>O201*H201</f>
        <v>0</v>
      </c>
      <c r="Q201" s="146">
        <v>1.9349999999999999E-2</v>
      </c>
      <c r="R201" s="146">
        <f>Q201*H201</f>
        <v>1.9349999999999999E-2</v>
      </c>
      <c r="S201" s="146">
        <v>0</v>
      </c>
      <c r="T201" s="147">
        <f>S201*H201</f>
        <v>0</v>
      </c>
      <c r="AR201" s="148" t="s">
        <v>208</v>
      </c>
      <c r="AT201" s="148" t="s">
        <v>146</v>
      </c>
      <c r="AU201" s="148" t="s">
        <v>79</v>
      </c>
      <c r="AY201" s="17" t="s">
        <v>143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79</v>
      </c>
      <c r="BK201" s="149">
        <f>ROUND(I201*H201,2)</f>
        <v>0</v>
      </c>
      <c r="BL201" s="17" t="s">
        <v>208</v>
      </c>
      <c r="BM201" s="148" t="s">
        <v>498</v>
      </c>
    </row>
    <row r="202" spans="2:65" s="31" customFormat="1">
      <c r="B202" s="32"/>
      <c r="D202" s="150" t="s">
        <v>254</v>
      </c>
      <c r="F202" s="151" t="s">
        <v>499</v>
      </c>
      <c r="I202" s="152"/>
      <c r="L202" s="32"/>
      <c r="M202" s="153"/>
      <c r="N202" s="53"/>
      <c r="O202" s="53"/>
      <c r="P202" s="53"/>
      <c r="Q202" s="53"/>
      <c r="R202" s="53"/>
      <c r="S202" s="53"/>
      <c r="T202" s="54"/>
      <c r="AT202" s="17" t="s">
        <v>254</v>
      </c>
      <c r="AU202" s="17" t="s">
        <v>79</v>
      </c>
    </row>
    <row r="203" spans="2:65" s="122" customFormat="1" ht="22.8" customHeight="1">
      <c r="B203" s="123"/>
      <c r="D203" s="124" t="s">
        <v>68</v>
      </c>
      <c r="E203" s="134" t="s">
        <v>500</v>
      </c>
      <c r="F203" s="134" t="s">
        <v>501</v>
      </c>
      <c r="I203" s="126"/>
      <c r="J203" s="135">
        <f>BK203</f>
        <v>0</v>
      </c>
      <c r="L203" s="123"/>
      <c r="M203" s="128"/>
      <c r="N203" s="129"/>
      <c r="O203" s="129"/>
      <c r="P203" s="130">
        <f>SUM(P204:P209)</f>
        <v>0</v>
      </c>
      <c r="Q203" s="129"/>
      <c r="R203" s="130">
        <f>SUM(R204:R209)</f>
        <v>2.5441400000000003E-3</v>
      </c>
      <c r="S203" s="129"/>
      <c r="T203" s="131">
        <f>SUM(T204:T209)</f>
        <v>8.0000000000000002E-3</v>
      </c>
      <c r="AR203" s="124" t="s">
        <v>79</v>
      </c>
      <c r="AT203" s="132" t="s">
        <v>68</v>
      </c>
      <c r="AU203" s="132" t="s">
        <v>74</v>
      </c>
      <c r="AY203" s="124" t="s">
        <v>143</v>
      </c>
      <c r="BK203" s="133">
        <f>SUM(BK204:BK209)</f>
        <v>0</v>
      </c>
    </row>
    <row r="204" spans="2:65" s="31" customFormat="1" ht="16.5" customHeight="1">
      <c r="B204" s="136"/>
      <c r="C204" s="137" t="s">
        <v>502</v>
      </c>
      <c r="D204" s="137" t="s">
        <v>146</v>
      </c>
      <c r="E204" s="138" t="s">
        <v>503</v>
      </c>
      <c r="F204" s="139" t="s">
        <v>504</v>
      </c>
      <c r="G204" s="140" t="s">
        <v>211</v>
      </c>
      <c r="H204" s="141">
        <v>8</v>
      </c>
      <c r="I204" s="142"/>
      <c r="J204" s="143">
        <f>ROUND(I204*H204,2)</f>
        <v>0</v>
      </c>
      <c r="K204" s="139" t="s">
        <v>149</v>
      </c>
      <c r="L204" s="32"/>
      <c r="M204" s="144"/>
      <c r="N204" s="145" t="s">
        <v>41</v>
      </c>
      <c r="O204" s="53"/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212</v>
      </c>
      <c r="AT204" s="148" t="s">
        <v>146</v>
      </c>
      <c r="AU204" s="148" t="s">
        <v>79</v>
      </c>
      <c r="AY204" s="17" t="s">
        <v>143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79</v>
      </c>
      <c r="BK204" s="149">
        <f>ROUND(I204*H204,2)</f>
        <v>0</v>
      </c>
      <c r="BL204" s="17" t="s">
        <v>212</v>
      </c>
      <c r="BM204" s="148" t="s">
        <v>505</v>
      </c>
    </row>
    <row r="205" spans="2:65" s="31" customFormat="1" ht="16.5" customHeight="1">
      <c r="B205" s="136"/>
      <c r="C205" s="137" t="s">
        <v>506</v>
      </c>
      <c r="D205" s="137" t="s">
        <v>146</v>
      </c>
      <c r="E205" s="138" t="s">
        <v>507</v>
      </c>
      <c r="F205" s="139" t="s">
        <v>508</v>
      </c>
      <c r="G205" s="140" t="s">
        <v>181</v>
      </c>
      <c r="H205" s="141">
        <v>8</v>
      </c>
      <c r="I205" s="142"/>
      <c r="J205" s="143">
        <f>ROUND(I205*H205,2)</f>
        <v>0</v>
      </c>
      <c r="K205" s="139" t="s">
        <v>149</v>
      </c>
      <c r="L205" s="32"/>
      <c r="M205" s="144"/>
      <c r="N205" s="145" t="s">
        <v>41</v>
      </c>
      <c r="O205" s="53"/>
      <c r="P205" s="146">
        <f>O205*H205</f>
        <v>0</v>
      </c>
      <c r="Q205" s="146">
        <v>1.52E-5</v>
      </c>
      <c r="R205" s="146">
        <f>Q205*H205</f>
        <v>1.216E-4</v>
      </c>
      <c r="S205" s="146">
        <v>1E-3</v>
      </c>
      <c r="T205" s="147">
        <f>S205*H205</f>
        <v>8.0000000000000002E-3</v>
      </c>
      <c r="AR205" s="148" t="s">
        <v>208</v>
      </c>
      <c r="AT205" s="148" t="s">
        <v>146</v>
      </c>
      <c r="AU205" s="148" t="s">
        <v>79</v>
      </c>
      <c r="AY205" s="17" t="s">
        <v>143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79</v>
      </c>
      <c r="BK205" s="149">
        <f>ROUND(I205*H205,2)</f>
        <v>0</v>
      </c>
      <c r="BL205" s="17" t="s">
        <v>208</v>
      </c>
      <c r="BM205" s="148" t="s">
        <v>509</v>
      </c>
    </row>
    <row r="206" spans="2:65" s="31" customFormat="1" ht="16.5" customHeight="1">
      <c r="B206" s="136"/>
      <c r="C206" s="137" t="s">
        <v>510</v>
      </c>
      <c r="D206" s="137" t="s">
        <v>146</v>
      </c>
      <c r="E206" s="138" t="s">
        <v>511</v>
      </c>
      <c r="F206" s="139" t="s">
        <v>512</v>
      </c>
      <c r="G206" s="140" t="s">
        <v>181</v>
      </c>
      <c r="H206" s="141">
        <v>4</v>
      </c>
      <c r="I206" s="142"/>
      <c r="J206" s="143">
        <f>ROUND(I206*H206,2)</f>
        <v>0</v>
      </c>
      <c r="K206" s="139" t="s">
        <v>252</v>
      </c>
      <c r="L206" s="32"/>
      <c r="M206" s="144"/>
      <c r="N206" s="145" t="s">
        <v>41</v>
      </c>
      <c r="O206" s="53"/>
      <c r="P206" s="146">
        <f>O206*H206</f>
        <v>0</v>
      </c>
      <c r="Q206" s="146">
        <v>5.8123500000000004E-4</v>
      </c>
      <c r="R206" s="146">
        <f>Q206*H206</f>
        <v>2.3249400000000002E-3</v>
      </c>
      <c r="S206" s="146">
        <v>0</v>
      </c>
      <c r="T206" s="147">
        <f>S206*H206</f>
        <v>0</v>
      </c>
      <c r="AR206" s="148" t="s">
        <v>208</v>
      </c>
      <c r="AT206" s="148" t="s">
        <v>146</v>
      </c>
      <c r="AU206" s="148" t="s">
        <v>79</v>
      </c>
      <c r="AY206" s="17" t="s">
        <v>143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79</v>
      </c>
      <c r="BK206" s="149">
        <f>ROUND(I206*H206,2)</f>
        <v>0</v>
      </c>
      <c r="BL206" s="17" t="s">
        <v>208</v>
      </c>
      <c r="BM206" s="148" t="s">
        <v>513</v>
      </c>
    </row>
    <row r="207" spans="2:65" s="31" customFormat="1">
      <c r="B207" s="32"/>
      <c r="D207" s="150" t="s">
        <v>254</v>
      </c>
      <c r="F207" s="151" t="s">
        <v>514</v>
      </c>
      <c r="I207" s="152"/>
      <c r="L207" s="32"/>
      <c r="M207" s="153"/>
      <c r="N207" s="53"/>
      <c r="O207" s="53"/>
      <c r="P207" s="53"/>
      <c r="Q207" s="53"/>
      <c r="R207" s="53"/>
      <c r="S207" s="53"/>
      <c r="T207" s="54"/>
      <c r="AT207" s="17" t="s">
        <v>254</v>
      </c>
      <c r="AU207" s="17" t="s">
        <v>79</v>
      </c>
    </row>
    <row r="208" spans="2:65" s="31" customFormat="1" ht="16.5" customHeight="1">
      <c r="B208" s="136"/>
      <c r="C208" s="137" t="s">
        <v>515</v>
      </c>
      <c r="D208" s="137" t="s">
        <v>146</v>
      </c>
      <c r="E208" s="138" t="s">
        <v>516</v>
      </c>
      <c r="F208" s="139" t="s">
        <v>517</v>
      </c>
      <c r="G208" s="140" t="s">
        <v>211</v>
      </c>
      <c r="H208" s="141">
        <v>8</v>
      </c>
      <c r="I208" s="142"/>
      <c r="J208" s="143">
        <f>ROUND(I208*H208,2)</f>
        <v>0</v>
      </c>
      <c r="K208" s="139" t="s">
        <v>149</v>
      </c>
      <c r="L208" s="32"/>
      <c r="M208" s="144"/>
      <c r="N208" s="145" t="s">
        <v>41</v>
      </c>
      <c r="O208" s="53"/>
      <c r="P208" s="146">
        <f>O208*H208</f>
        <v>0</v>
      </c>
      <c r="Q208" s="146">
        <v>1.22E-5</v>
      </c>
      <c r="R208" s="146">
        <f>Q208*H208</f>
        <v>9.7600000000000001E-5</v>
      </c>
      <c r="S208" s="146">
        <v>0</v>
      </c>
      <c r="T208" s="147">
        <f>S208*H208</f>
        <v>0</v>
      </c>
      <c r="AR208" s="148" t="s">
        <v>208</v>
      </c>
      <c r="AT208" s="148" t="s">
        <v>146</v>
      </c>
      <c r="AU208" s="148" t="s">
        <v>79</v>
      </c>
      <c r="AY208" s="17" t="s">
        <v>143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79</v>
      </c>
      <c r="BK208" s="149">
        <f>ROUND(I208*H208,2)</f>
        <v>0</v>
      </c>
      <c r="BL208" s="17" t="s">
        <v>208</v>
      </c>
      <c r="BM208" s="148" t="s">
        <v>518</v>
      </c>
    </row>
    <row r="209" spans="2:65" s="31" customFormat="1" ht="16.5" customHeight="1">
      <c r="B209" s="136"/>
      <c r="C209" s="137" t="s">
        <v>519</v>
      </c>
      <c r="D209" s="137" t="s">
        <v>146</v>
      </c>
      <c r="E209" s="138" t="s">
        <v>520</v>
      </c>
      <c r="F209" s="139" t="s">
        <v>521</v>
      </c>
      <c r="G209" s="140" t="s">
        <v>239</v>
      </c>
      <c r="H209" s="141">
        <v>0.12</v>
      </c>
      <c r="I209" s="142"/>
      <c r="J209" s="143">
        <f>ROUND(I209*H209,2)</f>
        <v>0</v>
      </c>
      <c r="K209" s="139" t="s">
        <v>149</v>
      </c>
      <c r="L209" s="32"/>
      <c r="M209" s="144"/>
      <c r="N209" s="145" t="s">
        <v>41</v>
      </c>
      <c r="O209" s="53"/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208</v>
      </c>
      <c r="AT209" s="148" t="s">
        <v>146</v>
      </c>
      <c r="AU209" s="148" t="s">
        <v>79</v>
      </c>
      <c r="AY209" s="17" t="s">
        <v>143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79</v>
      </c>
      <c r="BK209" s="149">
        <f>ROUND(I209*H209,2)</f>
        <v>0</v>
      </c>
      <c r="BL209" s="17" t="s">
        <v>208</v>
      </c>
      <c r="BM209" s="148" t="s">
        <v>522</v>
      </c>
    </row>
    <row r="210" spans="2:65" s="122" customFormat="1" ht="22.8" customHeight="1">
      <c r="B210" s="123"/>
      <c r="D210" s="124" t="s">
        <v>68</v>
      </c>
      <c r="E210" s="134" t="s">
        <v>523</v>
      </c>
      <c r="F210" s="134" t="s">
        <v>524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SUM(P211:P221)</f>
        <v>0</v>
      </c>
      <c r="Q210" s="129"/>
      <c r="R210" s="130">
        <f>SUM(R211:R221)</f>
        <v>0</v>
      </c>
      <c r="S210" s="129"/>
      <c r="T210" s="131">
        <f>SUM(T211:T221)</f>
        <v>0.37128</v>
      </c>
      <c r="AR210" s="124" t="s">
        <v>79</v>
      </c>
      <c r="AT210" s="132" t="s">
        <v>68</v>
      </c>
      <c r="AU210" s="132" t="s">
        <v>74</v>
      </c>
      <c r="AY210" s="124" t="s">
        <v>143</v>
      </c>
      <c r="BK210" s="133">
        <f>SUM(BK211:BK221)</f>
        <v>0</v>
      </c>
    </row>
    <row r="211" spans="2:65" s="31" customFormat="1" ht="16.5" customHeight="1">
      <c r="B211" s="136"/>
      <c r="C211" s="137" t="s">
        <v>525</v>
      </c>
      <c r="D211" s="137" t="s">
        <v>146</v>
      </c>
      <c r="E211" s="138" t="s">
        <v>526</v>
      </c>
      <c r="F211" s="139" t="s">
        <v>527</v>
      </c>
      <c r="G211" s="140" t="s">
        <v>88</v>
      </c>
      <c r="H211" s="141">
        <v>15.6</v>
      </c>
      <c r="I211" s="142"/>
      <c r="J211" s="143">
        <f>ROUND(I211*H211,2)</f>
        <v>0</v>
      </c>
      <c r="K211" s="139" t="s">
        <v>149</v>
      </c>
      <c r="L211" s="32"/>
      <c r="M211" s="144"/>
      <c r="N211" s="145" t="s">
        <v>41</v>
      </c>
      <c r="O211" s="53"/>
      <c r="P211" s="146">
        <f>O211*H211</f>
        <v>0</v>
      </c>
      <c r="Q211" s="146">
        <v>0</v>
      </c>
      <c r="R211" s="146">
        <f>Q211*H211</f>
        <v>0</v>
      </c>
      <c r="S211" s="146">
        <v>2.3800000000000002E-2</v>
      </c>
      <c r="T211" s="147">
        <f>S211*H211</f>
        <v>0.37128</v>
      </c>
      <c r="AR211" s="148" t="s">
        <v>208</v>
      </c>
      <c r="AT211" s="148" t="s">
        <v>146</v>
      </c>
      <c r="AU211" s="148" t="s">
        <v>79</v>
      </c>
      <c r="AY211" s="17" t="s">
        <v>143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79</v>
      </c>
      <c r="BK211" s="149">
        <f>ROUND(I211*H211,2)</f>
        <v>0</v>
      </c>
      <c r="BL211" s="17" t="s">
        <v>208</v>
      </c>
      <c r="BM211" s="148" t="s">
        <v>528</v>
      </c>
    </row>
    <row r="212" spans="2:65" s="31" customFormat="1" ht="16.5" customHeight="1">
      <c r="B212" s="136"/>
      <c r="C212" s="137" t="s">
        <v>529</v>
      </c>
      <c r="D212" s="137" t="s">
        <v>146</v>
      </c>
      <c r="E212" s="138" t="s">
        <v>530</v>
      </c>
      <c r="F212" s="139" t="s">
        <v>531</v>
      </c>
      <c r="G212" s="140" t="s">
        <v>211</v>
      </c>
      <c r="H212" s="141">
        <v>1</v>
      </c>
      <c r="I212" s="142"/>
      <c r="J212" s="143">
        <f>ROUND(I212*H212,2)</f>
        <v>0</v>
      </c>
      <c r="K212" s="139" t="s">
        <v>252</v>
      </c>
      <c r="L212" s="32"/>
      <c r="M212" s="144"/>
      <c r="N212" s="145" t="s">
        <v>41</v>
      </c>
      <c r="O212" s="53"/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208</v>
      </c>
      <c r="AT212" s="148" t="s">
        <v>146</v>
      </c>
      <c r="AU212" s="148" t="s">
        <v>79</v>
      </c>
      <c r="AY212" s="17" t="s">
        <v>143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79</v>
      </c>
      <c r="BK212" s="149">
        <f>ROUND(I212*H212,2)</f>
        <v>0</v>
      </c>
      <c r="BL212" s="17" t="s">
        <v>208</v>
      </c>
      <c r="BM212" s="148" t="s">
        <v>532</v>
      </c>
    </row>
    <row r="213" spans="2:65" s="31" customFormat="1">
      <c r="B213" s="32"/>
      <c r="D213" s="150" t="s">
        <v>254</v>
      </c>
      <c r="F213" s="151" t="s">
        <v>533</v>
      </c>
      <c r="I213" s="152"/>
      <c r="L213" s="32"/>
      <c r="M213" s="153"/>
      <c r="N213" s="53"/>
      <c r="O213" s="53"/>
      <c r="P213" s="53"/>
      <c r="Q213" s="53"/>
      <c r="R213" s="53"/>
      <c r="S213" s="53"/>
      <c r="T213" s="54"/>
      <c r="AT213" s="17" t="s">
        <v>254</v>
      </c>
      <c r="AU213" s="17" t="s">
        <v>79</v>
      </c>
    </row>
    <row r="214" spans="2:65" s="31" customFormat="1" ht="16.5" customHeight="1">
      <c r="B214" s="136"/>
      <c r="C214" s="137" t="s">
        <v>534</v>
      </c>
      <c r="D214" s="137" t="s">
        <v>146</v>
      </c>
      <c r="E214" s="138" t="s">
        <v>535</v>
      </c>
      <c r="F214" s="139" t="s">
        <v>536</v>
      </c>
      <c r="G214" s="140" t="s">
        <v>211</v>
      </c>
      <c r="H214" s="141">
        <v>3</v>
      </c>
      <c r="I214" s="142"/>
      <c r="J214" s="143">
        <f>ROUND(I214*H214,2)</f>
        <v>0</v>
      </c>
      <c r="K214" s="139" t="s">
        <v>252</v>
      </c>
      <c r="L214" s="32"/>
      <c r="M214" s="144"/>
      <c r="N214" s="145" t="s">
        <v>41</v>
      </c>
      <c r="O214" s="53"/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208</v>
      </c>
      <c r="AT214" s="148" t="s">
        <v>146</v>
      </c>
      <c r="AU214" s="148" t="s">
        <v>79</v>
      </c>
      <c r="AY214" s="17" t="s">
        <v>143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79</v>
      </c>
      <c r="BK214" s="149">
        <f>ROUND(I214*H214,2)</f>
        <v>0</v>
      </c>
      <c r="BL214" s="17" t="s">
        <v>208</v>
      </c>
      <c r="BM214" s="148" t="s">
        <v>537</v>
      </c>
    </row>
    <row r="215" spans="2:65" s="31" customFormat="1">
      <c r="B215" s="32"/>
      <c r="D215" s="150" t="s">
        <v>254</v>
      </c>
      <c r="F215" s="151" t="s">
        <v>538</v>
      </c>
      <c r="I215" s="152"/>
      <c r="L215" s="32"/>
      <c r="M215" s="153"/>
      <c r="N215" s="53"/>
      <c r="O215" s="53"/>
      <c r="P215" s="53"/>
      <c r="Q215" s="53"/>
      <c r="R215" s="53"/>
      <c r="S215" s="53"/>
      <c r="T215" s="54"/>
      <c r="AT215" s="17" t="s">
        <v>254</v>
      </c>
      <c r="AU215" s="17" t="s">
        <v>79</v>
      </c>
    </row>
    <row r="216" spans="2:65" s="31" customFormat="1" ht="16.5" customHeight="1">
      <c r="B216" s="136"/>
      <c r="C216" s="154" t="s">
        <v>539</v>
      </c>
      <c r="D216" s="154" t="s">
        <v>279</v>
      </c>
      <c r="E216" s="155" t="s">
        <v>540</v>
      </c>
      <c r="F216" s="156" t="s">
        <v>541</v>
      </c>
      <c r="G216" s="157" t="s">
        <v>282</v>
      </c>
      <c r="H216" s="158">
        <v>1</v>
      </c>
      <c r="I216" s="159"/>
      <c r="J216" s="160">
        <f t="shared" ref="J216:J221" si="40">ROUND(I216*H216,2)</f>
        <v>0</v>
      </c>
      <c r="K216" s="139" t="s">
        <v>149</v>
      </c>
      <c r="L216" s="161"/>
      <c r="M216" s="162"/>
      <c r="N216" s="163" t="s">
        <v>41</v>
      </c>
      <c r="O216" s="53"/>
      <c r="P216" s="146">
        <f t="shared" ref="P216:P221" si="41">O216*H216</f>
        <v>0</v>
      </c>
      <c r="Q216" s="146">
        <v>0</v>
      </c>
      <c r="R216" s="146">
        <f t="shared" ref="R216:R221" si="42">Q216*H216</f>
        <v>0</v>
      </c>
      <c r="S216" s="146">
        <v>0</v>
      </c>
      <c r="T216" s="147">
        <f t="shared" ref="T216:T221" si="43">S216*H216</f>
        <v>0</v>
      </c>
      <c r="AR216" s="148" t="s">
        <v>289</v>
      </c>
      <c r="AT216" s="148" t="s">
        <v>279</v>
      </c>
      <c r="AU216" s="148" t="s">
        <v>79</v>
      </c>
      <c r="AY216" s="17" t="s">
        <v>143</v>
      </c>
      <c r="BE216" s="149">
        <f t="shared" ref="BE216:BE221" si="44">IF(N216="základní",J216,0)</f>
        <v>0</v>
      </c>
      <c r="BF216" s="149">
        <f t="shared" ref="BF216:BF221" si="45">IF(N216="snížená",J216,0)</f>
        <v>0</v>
      </c>
      <c r="BG216" s="149">
        <f t="shared" ref="BG216:BG221" si="46">IF(N216="zákl. přenesená",J216,0)</f>
        <v>0</v>
      </c>
      <c r="BH216" s="149">
        <f t="shared" ref="BH216:BH221" si="47">IF(N216="sníž. přenesená",J216,0)</f>
        <v>0</v>
      </c>
      <c r="BI216" s="149">
        <f t="shared" ref="BI216:BI221" si="48">IF(N216="nulová",J216,0)</f>
        <v>0</v>
      </c>
      <c r="BJ216" s="17" t="s">
        <v>79</v>
      </c>
      <c r="BK216" s="149">
        <f t="shared" ref="BK216:BK221" si="49">ROUND(I216*H216,2)</f>
        <v>0</v>
      </c>
      <c r="BL216" s="17" t="s">
        <v>208</v>
      </c>
      <c r="BM216" s="148" t="s">
        <v>542</v>
      </c>
    </row>
    <row r="217" spans="2:65" s="31" customFormat="1" ht="16.5" customHeight="1">
      <c r="B217" s="136"/>
      <c r="C217" s="154" t="s">
        <v>543</v>
      </c>
      <c r="D217" s="154" t="s">
        <v>279</v>
      </c>
      <c r="E217" s="155" t="s">
        <v>544</v>
      </c>
      <c r="F217" s="156" t="s">
        <v>545</v>
      </c>
      <c r="G217" s="157" t="s">
        <v>282</v>
      </c>
      <c r="H217" s="158">
        <v>2</v>
      </c>
      <c r="I217" s="159"/>
      <c r="J217" s="160">
        <f t="shared" si="40"/>
        <v>0</v>
      </c>
      <c r="K217" s="139" t="s">
        <v>149</v>
      </c>
      <c r="L217" s="161"/>
      <c r="M217" s="162"/>
      <c r="N217" s="163" t="s">
        <v>41</v>
      </c>
      <c r="O217" s="53"/>
      <c r="P217" s="146">
        <f t="shared" si="41"/>
        <v>0</v>
      </c>
      <c r="Q217" s="146">
        <v>0</v>
      </c>
      <c r="R217" s="146">
        <f t="shared" si="42"/>
        <v>0</v>
      </c>
      <c r="S217" s="146">
        <v>0</v>
      </c>
      <c r="T217" s="147">
        <f t="shared" si="43"/>
        <v>0</v>
      </c>
      <c r="AR217" s="148" t="s">
        <v>289</v>
      </c>
      <c r="AT217" s="148" t="s">
        <v>279</v>
      </c>
      <c r="AU217" s="148" t="s">
        <v>79</v>
      </c>
      <c r="AY217" s="17" t="s">
        <v>143</v>
      </c>
      <c r="BE217" s="149">
        <f t="shared" si="44"/>
        <v>0</v>
      </c>
      <c r="BF217" s="149">
        <f t="shared" si="45"/>
        <v>0</v>
      </c>
      <c r="BG217" s="149">
        <f t="shared" si="46"/>
        <v>0</v>
      </c>
      <c r="BH217" s="149">
        <f t="shared" si="47"/>
        <v>0</v>
      </c>
      <c r="BI217" s="149">
        <f t="shared" si="48"/>
        <v>0</v>
      </c>
      <c r="BJ217" s="17" t="s">
        <v>79</v>
      </c>
      <c r="BK217" s="149">
        <f t="shared" si="49"/>
        <v>0</v>
      </c>
      <c r="BL217" s="17" t="s">
        <v>208</v>
      </c>
      <c r="BM217" s="148" t="s">
        <v>546</v>
      </c>
    </row>
    <row r="218" spans="2:65" s="31" customFormat="1" ht="16.5" customHeight="1">
      <c r="B218" s="136"/>
      <c r="C218" s="154" t="s">
        <v>547</v>
      </c>
      <c r="D218" s="154" t="s">
        <v>279</v>
      </c>
      <c r="E218" s="155" t="s">
        <v>548</v>
      </c>
      <c r="F218" s="156" t="s">
        <v>549</v>
      </c>
      <c r="G218" s="157" t="s">
        <v>282</v>
      </c>
      <c r="H218" s="158">
        <v>1</v>
      </c>
      <c r="I218" s="159"/>
      <c r="J218" s="160">
        <f t="shared" si="40"/>
        <v>0</v>
      </c>
      <c r="K218" s="139" t="s">
        <v>149</v>
      </c>
      <c r="L218" s="161"/>
      <c r="M218" s="162"/>
      <c r="N218" s="163" t="s">
        <v>41</v>
      </c>
      <c r="O218" s="53"/>
      <c r="P218" s="146">
        <f t="shared" si="41"/>
        <v>0</v>
      </c>
      <c r="Q218" s="146">
        <v>0</v>
      </c>
      <c r="R218" s="146">
        <f t="shared" si="42"/>
        <v>0</v>
      </c>
      <c r="S218" s="146">
        <v>0</v>
      </c>
      <c r="T218" s="147">
        <f t="shared" si="43"/>
        <v>0</v>
      </c>
      <c r="AR218" s="148" t="s">
        <v>289</v>
      </c>
      <c r="AT218" s="148" t="s">
        <v>279</v>
      </c>
      <c r="AU218" s="148" t="s">
        <v>79</v>
      </c>
      <c r="AY218" s="17" t="s">
        <v>143</v>
      </c>
      <c r="BE218" s="149">
        <f t="shared" si="44"/>
        <v>0</v>
      </c>
      <c r="BF218" s="149">
        <f t="shared" si="45"/>
        <v>0</v>
      </c>
      <c r="BG218" s="149">
        <f t="shared" si="46"/>
        <v>0</v>
      </c>
      <c r="BH218" s="149">
        <f t="shared" si="47"/>
        <v>0</v>
      </c>
      <c r="BI218" s="149">
        <f t="shared" si="48"/>
        <v>0</v>
      </c>
      <c r="BJ218" s="17" t="s">
        <v>79</v>
      </c>
      <c r="BK218" s="149">
        <f t="shared" si="49"/>
        <v>0</v>
      </c>
      <c r="BL218" s="17" t="s">
        <v>208</v>
      </c>
      <c r="BM218" s="148" t="s">
        <v>550</v>
      </c>
    </row>
    <row r="219" spans="2:65" s="31" customFormat="1" ht="16.5" customHeight="1">
      <c r="B219" s="136"/>
      <c r="C219" s="137" t="s">
        <v>551</v>
      </c>
      <c r="D219" s="137" t="s">
        <v>146</v>
      </c>
      <c r="E219" s="138" t="s">
        <v>552</v>
      </c>
      <c r="F219" s="139" t="s">
        <v>553</v>
      </c>
      <c r="G219" s="140" t="s">
        <v>211</v>
      </c>
      <c r="H219" s="141">
        <v>8</v>
      </c>
      <c r="I219" s="142"/>
      <c r="J219" s="143">
        <f t="shared" si="40"/>
        <v>0</v>
      </c>
      <c r="K219" s="139" t="s">
        <v>149</v>
      </c>
      <c r="L219" s="32"/>
      <c r="M219" s="144"/>
      <c r="N219" s="145" t="s">
        <v>41</v>
      </c>
      <c r="O219" s="53"/>
      <c r="P219" s="146">
        <f t="shared" si="41"/>
        <v>0</v>
      </c>
      <c r="Q219" s="146">
        <v>0</v>
      </c>
      <c r="R219" s="146">
        <f t="shared" si="42"/>
        <v>0</v>
      </c>
      <c r="S219" s="146">
        <v>0</v>
      </c>
      <c r="T219" s="147">
        <f t="shared" si="43"/>
        <v>0</v>
      </c>
      <c r="AR219" s="148" t="s">
        <v>208</v>
      </c>
      <c r="AT219" s="148" t="s">
        <v>146</v>
      </c>
      <c r="AU219" s="148" t="s">
        <v>79</v>
      </c>
      <c r="AY219" s="17" t="s">
        <v>143</v>
      </c>
      <c r="BE219" s="149">
        <f t="shared" si="44"/>
        <v>0</v>
      </c>
      <c r="BF219" s="149">
        <f t="shared" si="45"/>
        <v>0</v>
      </c>
      <c r="BG219" s="149">
        <f t="shared" si="46"/>
        <v>0</v>
      </c>
      <c r="BH219" s="149">
        <f t="shared" si="47"/>
        <v>0</v>
      </c>
      <c r="BI219" s="149">
        <f t="shared" si="48"/>
        <v>0</v>
      </c>
      <c r="BJ219" s="17" t="s">
        <v>79</v>
      </c>
      <c r="BK219" s="149">
        <f t="shared" si="49"/>
        <v>0</v>
      </c>
      <c r="BL219" s="17" t="s">
        <v>208</v>
      </c>
      <c r="BM219" s="148" t="s">
        <v>554</v>
      </c>
    </row>
    <row r="220" spans="2:65" s="31" customFormat="1" ht="16.5" customHeight="1">
      <c r="B220" s="136"/>
      <c r="C220" s="137" t="s">
        <v>555</v>
      </c>
      <c r="D220" s="137" t="s">
        <v>146</v>
      </c>
      <c r="E220" s="138" t="s">
        <v>556</v>
      </c>
      <c r="F220" s="139" t="s">
        <v>557</v>
      </c>
      <c r="G220" s="140" t="s">
        <v>88</v>
      </c>
      <c r="H220" s="141">
        <v>64</v>
      </c>
      <c r="I220" s="142"/>
      <c r="J220" s="143">
        <f t="shared" si="40"/>
        <v>0</v>
      </c>
      <c r="K220" s="139" t="s">
        <v>149</v>
      </c>
      <c r="L220" s="32"/>
      <c r="M220" s="144"/>
      <c r="N220" s="145" t="s">
        <v>41</v>
      </c>
      <c r="O220" s="53"/>
      <c r="P220" s="146">
        <f t="shared" si="41"/>
        <v>0</v>
      </c>
      <c r="Q220" s="146">
        <v>0</v>
      </c>
      <c r="R220" s="146">
        <f t="shared" si="42"/>
        <v>0</v>
      </c>
      <c r="S220" s="146">
        <v>0</v>
      </c>
      <c r="T220" s="147">
        <f t="shared" si="43"/>
        <v>0</v>
      </c>
      <c r="AR220" s="148" t="s">
        <v>208</v>
      </c>
      <c r="AT220" s="148" t="s">
        <v>146</v>
      </c>
      <c r="AU220" s="148" t="s">
        <v>79</v>
      </c>
      <c r="AY220" s="17" t="s">
        <v>143</v>
      </c>
      <c r="BE220" s="149">
        <f t="shared" si="44"/>
        <v>0</v>
      </c>
      <c r="BF220" s="149">
        <f t="shared" si="45"/>
        <v>0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7" t="s">
        <v>79</v>
      </c>
      <c r="BK220" s="149">
        <f t="shared" si="49"/>
        <v>0</v>
      </c>
      <c r="BL220" s="17" t="s">
        <v>208</v>
      </c>
      <c r="BM220" s="148" t="s">
        <v>558</v>
      </c>
    </row>
    <row r="221" spans="2:65" s="31" customFormat="1" ht="16.5" customHeight="1">
      <c r="B221" s="136"/>
      <c r="C221" s="137" t="s">
        <v>559</v>
      </c>
      <c r="D221" s="137" t="s">
        <v>146</v>
      </c>
      <c r="E221" s="138" t="s">
        <v>560</v>
      </c>
      <c r="F221" s="139" t="s">
        <v>561</v>
      </c>
      <c r="G221" s="140" t="s">
        <v>239</v>
      </c>
      <c r="H221" s="141">
        <v>0.4</v>
      </c>
      <c r="I221" s="142"/>
      <c r="J221" s="143">
        <f t="shared" si="40"/>
        <v>0</v>
      </c>
      <c r="K221" s="139" t="s">
        <v>149</v>
      </c>
      <c r="L221" s="32"/>
      <c r="M221" s="144"/>
      <c r="N221" s="145" t="s">
        <v>41</v>
      </c>
      <c r="O221" s="53"/>
      <c r="P221" s="146">
        <f t="shared" si="41"/>
        <v>0</v>
      </c>
      <c r="Q221" s="146">
        <v>0</v>
      </c>
      <c r="R221" s="146">
        <f t="shared" si="42"/>
        <v>0</v>
      </c>
      <c r="S221" s="146">
        <v>0</v>
      </c>
      <c r="T221" s="147">
        <f t="shared" si="43"/>
        <v>0</v>
      </c>
      <c r="AR221" s="148" t="s">
        <v>208</v>
      </c>
      <c r="AT221" s="148" t="s">
        <v>146</v>
      </c>
      <c r="AU221" s="148" t="s">
        <v>79</v>
      </c>
      <c r="AY221" s="17" t="s">
        <v>143</v>
      </c>
      <c r="BE221" s="149">
        <f t="shared" si="44"/>
        <v>0</v>
      </c>
      <c r="BF221" s="149">
        <f t="shared" si="45"/>
        <v>0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7" t="s">
        <v>79</v>
      </c>
      <c r="BK221" s="149">
        <f t="shared" si="49"/>
        <v>0</v>
      </c>
      <c r="BL221" s="17" t="s">
        <v>208</v>
      </c>
      <c r="BM221" s="148" t="s">
        <v>562</v>
      </c>
    </row>
    <row r="222" spans="2:65" s="122" customFormat="1" ht="22.8" customHeight="1">
      <c r="B222" s="123"/>
      <c r="D222" s="124" t="s">
        <v>68</v>
      </c>
      <c r="E222" s="134" t="s">
        <v>563</v>
      </c>
      <c r="F222" s="134" t="s">
        <v>564</v>
      </c>
      <c r="I222" s="126"/>
      <c r="J222" s="135">
        <f>BK222</f>
        <v>0</v>
      </c>
      <c r="L222" s="123"/>
      <c r="M222" s="128"/>
      <c r="N222" s="129"/>
      <c r="O222" s="129"/>
      <c r="P222" s="130">
        <f>SUM(P223:P231)</f>
        <v>0</v>
      </c>
      <c r="Q222" s="129"/>
      <c r="R222" s="130">
        <f>SUM(R223:R231)</f>
        <v>7.3999999999999999E-4</v>
      </c>
      <c r="S222" s="129"/>
      <c r="T222" s="131">
        <f>SUM(T223:T231)</f>
        <v>0</v>
      </c>
      <c r="AR222" s="124" t="s">
        <v>79</v>
      </c>
      <c r="AT222" s="132" t="s">
        <v>68</v>
      </c>
      <c r="AU222" s="132" t="s">
        <v>74</v>
      </c>
      <c r="AY222" s="124" t="s">
        <v>143</v>
      </c>
      <c r="BK222" s="133">
        <f>SUM(BK223:BK231)</f>
        <v>0</v>
      </c>
    </row>
    <row r="223" spans="2:65" s="31" customFormat="1" ht="16.5" customHeight="1">
      <c r="B223" s="136"/>
      <c r="C223" s="137" t="s">
        <v>565</v>
      </c>
      <c r="D223" s="137" t="s">
        <v>146</v>
      </c>
      <c r="E223" s="138" t="s">
        <v>566</v>
      </c>
      <c r="F223" s="139" t="s">
        <v>567</v>
      </c>
      <c r="G223" s="140" t="s">
        <v>211</v>
      </c>
      <c r="H223" s="141">
        <v>1</v>
      </c>
      <c r="I223" s="142"/>
      <c r="J223" s="143">
        <f t="shared" ref="J223:J231" si="50">ROUND(I223*H223,2)</f>
        <v>0</v>
      </c>
      <c r="K223" s="139" t="s">
        <v>149</v>
      </c>
      <c r="L223" s="32"/>
      <c r="M223" s="144"/>
      <c r="N223" s="145" t="s">
        <v>41</v>
      </c>
      <c r="O223" s="53"/>
      <c r="P223" s="146">
        <f t="shared" ref="P223:P231" si="51">O223*H223</f>
        <v>0</v>
      </c>
      <c r="Q223" s="146">
        <v>0</v>
      </c>
      <c r="R223" s="146">
        <f t="shared" ref="R223:R231" si="52">Q223*H223</f>
        <v>0</v>
      </c>
      <c r="S223" s="146">
        <v>0</v>
      </c>
      <c r="T223" s="147">
        <f t="shared" ref="T223:T231" si="53">S223*H223</f>
        <v>0</v>
      </c>
      <c r="AR223" s="148" t="s">
        <v>208</v>
      </c>
      <c r="AT223" s="148" t="s">
        <v>146</v>
      </c>
      <c r="AU223" s="148" t="s">
        <v>79</v>
      </c>
      <c r="AY223" s="17" t="s">
        <v>143</v>
      </c>
      <c r="BE223" s="149">
        <f t="shared" ref="BE223:BE231" si="54">IF(N223="základní",J223,0)</f>
        <v>0</v>
      </c>
      <c r="BF223" s="149">
        <f t="shared" ref="BF223:BF231" si="55">IF(N223="snížená",J223,0)</f>
        <v>0</v>
      </c>
      <c r="BG223" s="149">
        <f t="shared" ref="BG223:BG231" si="56">IF(N223="zákl. přenesená",J223,0)</f>
        <v>0</v>
      </c>
      <c r="BH223" s="149">
        <f t="shared" ref="BH223:BH231" si="57">IF(N223="sníž. přenesená",J223,0)</f>
        <v>0</v>
      </c>
      <c r="BI223" s="149">
        <f t="shared" ref="BI223:BI231" si="58">IF(N223="nulová",J223,0)</f>
        <v>0</v>
      </c>
      <c r="BJ223" s="17" t="s">
        <v>79</v>
      </c>
      <c r="BK223" s="149">
        <f t="shared" ref="BK223:BK231" si="59">ROUND(I223*H223,2)</f>
        <v>0</v>
      </c>
      <c r="BL223" s="17" t="s">
        <v>208</v>
      </c>
      <c r="BM223" s="148" t="s">
        <v>568</v>
      </c>
    </row>
    <row r="224" spans="2:65" s="31" customFormat="1" ht="16.5" customHeight="1">
      <c r="B224" s="136"/>
      <c r="C224" s="154" t="s">
        <v>569</v>
      </c>
      <c r="D224" s="154" t="s">
        <v>279</v>
      </c>
      <c r="E224" s="155" t="s">
        <v>570</v>
      </c>
      <c r="F224" s="156" t="s">
        <v>571</v>
      </c>
      <c r="G224" s="157" t="s">
        <v>211</v>
      </c>
      <c r="H224" s="158">
        <v>1</v>
      </c>
      <c r="I224" s="159"/>
      <c r="J224" s="160">
        <f t="shared" si="50"/>
        <v>0</v>
      </c>
      <c r="K224" s="139" t="s">
        <v>149</v>
      </c>
      <c r="L224" s="161"/>
      <c r="M224" s="162"/>
      <c r="N224" s="163" t="s">
        <v>41</v>
      </c>
      <c r="O224" s="53"/>
      <c r="P224" s="146">
        <f t="shared" si="51"/>
        <v>0</v>
      </c>
      <c r="Q224" s="146">
        <v>4.4000000000000002E-4</v>
      </c>
      <c r="R224" s="146">
        <f t="shared" si="52"/>
        <v>4.4000000000000002E-4</v>
      </c>
      <c r="S224" s="146">
        <v>0</v>
      </c>
      <c r="T224" s="147">
        <f t="shared" si="53"/>
        <v>0</v>
      </c>
      <c r="AR224" s="148" t="s">
        <v>289</v>
      </c>
      <c r="AT224" s="148" t="s">
        <v>279</v>
      </c>
      <c r="AU224" s="148" t="s">
        <v>79</v>
      </c>
      <c r="AY224" s="17" t="s">
        <v>143</v>
      </c>
      <c r="BE224" s="149">
        <f t="shared" si="54"/>
        <v>0</v>
      </c>
      <c r="BF224" s="149">
        <f t="shared" si="55"/>
        <v>0</v>
      </c>
      <c r="BG224" s="149">
        <f t="shared" si="56"/>
        <v>0</v>
      </c>
      <c r="BH224" s="149">
        <f t="shared" si="57"/>
        <v>0</v>
      </c>
      <c r="BI224" s="149">
        <f t="shared" si="58"/>
        <v>0</v>
      </c>
      <c r="BJ224" s="17" t="s">
        <v>79</v>
      </c>
      <c r="BK224" s="149">
        <f t="shared" si="59"/>
        <v>0</v>
      </c>
      <c r="BL224" s="17" t="s">
        <v>208</v>
      </c>
      <c r="BM224" s="148" t="s">
        <v>572</v>
      </c>
    </row>
    <row r="225" spans="2:65" s="31" customFormat="1" ht="16.5" customHeight="1">
      <c r="B225" s="136"/>
      <c r="C225" s="137" t="s">
        <v>573</v>
      </c>
      <c r="D225" s="137" t="s">
        <v>146</v>
      </c>
      <c r="E225" s="138" t="s">
        <v>574</v>
      </c>
      <c r="F225" s="139" t="s">
        <v>575</v>
      </c>
      <c r="G225" s="140" t="s">
        <v>211</v>
      </c>
      <c r="H225" s="141">
        <v>2</v>
      </c>
      <c r="I225" s="142"/>
      <c r="J225" s="143">
        <f t="shared" si="50"/>
        <v>0</v>
      </c>
      <c r="K225" s="139" t="s">
        <v>149</v>
      </c>
      <c r="L225" s="32"/>
      <c r="M225" s="144"/>
      <c r="N225" s="145" t="s">
        <v>41</v>
      </c>
      <c r="O225" s="53"/>
      <c r="P225" s="146">
        <f t="shared" si="51"/>
        <v>0</v>
      </c>
      <c r="Q225" s="146">
        <v>0</v>
      </c>
      <c r="R225" s="146">
        <f t="shared" si="52"/>
        <v>0</v>
      </c>
      <c r="S225" s="146">
        <v>0</v>
      </c>
      <c r="T225" s="147">
        <f t="shared" si="53"/>
        <v>0</v>
      </c>
      <c r="AR225" s="148" t="s">
        <v>208</v>
      </c>
      <c r="AT225" s="148" t="s">
        <v>146</v>
      </c>
      <c r="AU225" s="148" t="s">
        <v>79</v>
      </c>
      <c r="AY225" s="17" t="s">
        <v>143</v>
      </c>
      <c r="BE225" s="149">
        <f t="shared" si="54"/>
        <v>0</v>
      </c>
      <c r="BF225" s="149">
        <f t="shared" si="55"/>
        <v>0</v>
      </c>
      <c r="BG225" s="149">
        <f t="shared" si="56"/>
        <v>0</v>
      </c>
      <c r="BH225" s="149">
        <f t="shared" si="57"/>
        <v>0</v>
      </c>
      <c r="BI225" s="149">
        <f t="shared" si="58"/>
        <v>0</v>
      </c>
      <c r="BJ225" s="17" t="s">
        <v>79</v>
      </c>
      <c r="BK225" s="149">
        <f t="shared" si="59"/>
        <v>0</v>
      </c>
      <c r="BL225" s="17" t="s">
        <v>208</v>
      </c>
      <c r="BM225" s="148" t="s">
        <v>576</v>
      </c>
    </row>
    <row r="226" spans="2:65" s="31" customFormat="1" ht="16.5" customHeight="1">
      <c r="B226" s="136"/>
      <c r="C226" s="154" t="s">
        <v>577</v>
      </c>
      <c r="D226" s="154" t="s">
        <v>279</v>
      </c>
      <c r="E226" s="155" t="s">
        <v>578</v>
      </c>
      <c r="F226" s="156" t="s">
        <v>579</v>
      </c>
      <c r="G226" s="157" t="s">
        <v>211</v>
      </c>
      <c r="H226" s="158">
        <v>2</v>
      </c>
      <c r="I226" s="159"/>
      <c r="J226" s="160">
        <f t="shared" si="50"/>
        <v>0</v>
      </c>
      <c r="K226" s="139" t="s">
        <v>149</v>
      </c>
      <c r="L226" s="161"/>
      <c r="M226" s="162"/>
      <c r="N226" s="163" t="s">
        <v>41</v>
      </c>
      <c r="O226" s="53"/>
      <c r="P226" s="146">
        <f t="shared" si="51"/>
        <v>0</v>
      </c>
      <c r="Q226" s="146">
        <v>1.4999999999999999E-4</v>
      </c>
      <c r="R226" s="146">
        <f t="shared" si="52"/>
        <v>2.9999999999999997E-4</v>
      </c>
      <c r="S226" s="146">
        <v>0</v>
      </c>
      <c r="T226" s="147">
        <f t="shared" si="53"/>
        <v>0</v>
      </c>
      <c r="AR226" s="148" t="s">
        <v>289</v>
      </c>
      <c r="AT226" s="148" t="s">
        <v>279</v>
      </c>
      <c r="AU226" s="148" t="s">
        <v>79</v>
      </c>
      <c r="AY226" s="17" t="s">
        <v>143</v>
      </c>
      <c r="BE226" s="149">
        <f t="shared" si="54"/>
        <v>0</v>
      </c>
      <c r="BF226" s="149">
        <f t="shared" si="55"/>
        <v>0</v>
      </c>
      <c r="BG226" s="149">
        <f t="shared" si="56"/>
        <v>0</v>
      </c>
      <c r="BH226" s="149">
        <f t="shared" si="57"/>
        <v>0</v>
      </c>
      <c r="BI226" s="149">
        <f t="shared" si="58"/>
        <v>0</v>
      </c>
      <c r="BJ226" s="17" t="s">
        <v>79</v>
      </c>
      <c r="BK226" s="149">
        <f t="shared" si="59"/>
        <v>0</v>
      </c>
      <c r="BL226" s="17" t="s">
        <v>208</v>
      </c>
      <c r="BM226" s="148" t="s">
        <v>580</v>
      </c>
    </row>
    <row r="227" spans="2:65" s="31" customFormat="1" ht="16.5" customHeight="1">
      <c r="B227" s="136"/>
      <c r="C227" s="137" t="s">
        <v>581</v>
      </c>
      <c r="D227" s="137" t="s">
        <v>146</v>
      </c>
      <c r="E227" s="138" t="s">
        <v>582</v>
      </c>
      <c r="F227" s="139" t="s">
        <v>583</v>
      </c>
      <c r="G227" s="140" t="s">
        <v>181</v>
      </c>
      <c r="H227" s="141">
        <v>1</v>
      </c>
      <c r="I227" s="142"/>
      <c r="J227" s="143">
        <f t="shared" si="50"/>
        <v>0</v>
      </c>
      <c r="K227" s="139" t="s">
        <v>149</v>
      </c>
      <c r="L227" s="32"/>
      <c r="M227" s="144"/>
      <c r="N227" s="145" t="s">
        <v>41</v>
      </c>
      <c r="O227" s="53"/>
      <c r="P227" s="146">
        <f t="shared" si="51"/>
        <v>0</v>
      </c>
      <c r="Q227" s="146">
        <v>0</v>
      </c>
      <c r="R227" s="146">
        <f t="shared" si="52"/>
        <v>0</v>
      </c>
      <c r="S227" s="146">
        <v>0</v>
      </c>
      <c r="T227" s="147">
        <f t="shared" si="53"/>
        <v>0</v>
      </c>
      <c r="AR227" s="148" t="s">
        <v>208</v>
      </c>
      <c r="AT227" s="148" t="s">
        <v>146</v>
      </c>
      <c r="AU227" s="148" t="s">
        <v>79</v>
      </c>
      <c r="AY227" s="17" t="s">
        <v>143</v>
      </c>
      <c r="BE227" s="149">
        <f t="shared" si="54"/>
        <v>0</v>
      </c>
      <c r="BF227" s="149">
        <f t="shared" si="55"/>
        <v>0</v>
      </c>
      <c r="BG227" s="149">
        <f t="shared" si="56"/>
        <v>0</v>
      </c>
      <c r="BH227" s="149">
        <f t="shared" si="57"/>
        <v>0</v>
      </c>
      <c r="BI227" s="149">
        <f t="shared" si="58"/>
        <v>0</v>
      </c>
      <c r="BJ227" s="17" t="s">
        <v>79</v>
      </c>
      <c r="BK227" s="149">
        <f t="shared" si="59"/>
        <v>0</v>
      </c>
      <c r="BL227" s="17" t="s">
        <v>208</v>
      </c>
      <c r="BM227" s="148" t="s">
        <v>584</v>
      </c>
    </row>
    <row r="228" spans="2:65" s="31" customFormat="1" ht="16.5" customHeight="1">
      <c r="B228" s="136"/>
      <c r="C228" s="137" t="s">
        <v>585</v>
      </c>
      <c r="D228" s="137" t="s">
        <v>146</v>
      </c>
      <c r="E228" s="138" t="s">
        <v>586</v>
      </c>
      <c r="F228" s="139" t="s">
        <v>587</v>
      </c>
      <c r="G228" s="140" t="s">
        <v>211</v>
      </c>
      <c r="H228" s="141">
        <v>2</v>
      </c>
      <c r="I228" s="142"/>
      <c r="J228" s="143">
        <f t="shared" si="50"/>
        <v>0</v>
      </c>
      <c r="K228" s="139" t="s">
        <v>149</v>
      </c>
      <c r="L228" s="32"/>
      <c r="M228" s="144"/>
      <c r="N228" s="145" t="s">
        <v>41</v>
      </c>
      <c r="O228" s="53"/>
      <c r="P228" s="146">
        <f t="shared" si="51"/>
        <v>0</v>
      </c>
      <c r="Q228" s="146">
        <v>0</v>
      </c>
      <c r="R228" s="146">
        <f t="shared" si="52"/>
        <v>0</v>
      </c>
      <c r="S228" s="146">
        <v>0</v>
      </c>
      <c r="T228" s="147">
        <f t="shared" si="53"/>
        <v>0</v>
      </c>
      <c r="AR228" s="148" t="s">
        <v>208</v>
      </c>
      <c r="AT228" s="148" t="s">
        <v>146</v>
      </c>
      <c r="AU228" s="148" t="s">
        <v>79</v>
      </c>
      <c r="AY228" s="17" t="s">
        <v>143</v>
      </c>
      <c r="BE228" s="149">
        <f t="shared" si="54"/>
        <v>0</v>
      </c>
      <c r="BF228" s="149">
        <f t="shared" si="55"/>
        <v>0</v>
      </c>
      <c r="BG228" s="149">
        <f t="shared" si="56"/>
        <v>0</v>
      </c>
      <c r="BH228" s="149">
        <f t="shared" si="57"/>
        <v>0</v>
      </c>
      <c r="BI228" s="149">
        <f t="shared" si="58"/>
        <v>0</v>
      </c>
      <c r="BJ228" s="17" t="s">
        <v>79</v>
      </c>
      <c r="BK228" s="149">
        <f t="shared" si="59"/>
        <v>0</v>
      </c>
      <c r="BL228" s="17" t="s">
        <v>208</v>
      </c>
      <c r="BM228" s="148" t="s">
        <v>588</v>
      </c>
    </row>
    <row r="229" spans="2:65" s="31" customFormat="1" ht="16.5" customHeight="1">
      <c r="B229" s="136"/>
      <c r="C229" s="137" t="s">
        <v>589</v>
      </c>
      <c r="D229" s="137" t="s">
        <v>146</v>
      </c>
      <c r="E229" s="138" t="s">
        <v>590</v>
      </c>
      <c r="F229" s="139" t="s">
        <v>591</v>
      </c>
      <c r="G229" s="140" t="s">
        <v>211</v>
      </c>
      <c r="H229" s="141">
        <v>1</v>
      </c>
      <c r="I229" s="142"/>
      <c r="J229" s="143">
        <f t="shared" si="50"/>
        <v>0</v>
      </c>
      <c r="K229" s="139" t="s">
        <v>149</v>
      </c>
      <c r="L229" s="32"/>
      <c r="M229" s="144"/>
      <c r="N229" s="145" t="s">
        <v>41</v>
      </c>
      <c r="O229" s="53"/>
      <c r="P229" s="146">
        <f t="shared" si="51"/>
        <v>0</v>
      </c>
      <c r="Q229" s="146">
        <v>0</v>
      </c>
      <c r="R229" s="146">
        <f t="shared" si="52"/>
        <v>0</v>
      </c>
      <c r="S229" s="146">
        <v>0</v>
      </c>
      <c r="T229" s="147">
        <f t="shared" si="53"/>
        <v>0</v>
      </c>
      <c r="AR229" s="148" t="s">
        <v>208</v>
      </c>
      <c r="AT229" s="148" t="s">
        <v>146</v>
      </c>
      <c r="AU229" s="148" t="s">
        <v>79</v>
      </c>
      <c r="AY229" s="17" t="s">
        <v>143</v>
      </c>
      <c r="BE229" s="149">
        <f t="shared" si="54"/>
        <v>0</v>
      </c>
      <c r="BF229" s="149">
        <f t="shared" si="55"/>
        <v>0</v>
      </c>
      <c r="BG229" s="149">
        <f t="shared" si="56"/>
        <v>0</v>
      </c>
      <c r="BH229" s="149">
        <f t="shared" si="57"/>
        <v>0</v>
      </c>
      <c r="BI229" s="149">
        <f t="shared" si="58"/>
        <v>0</v>
      </c>
      <c r="BJ229" s="17" t="s">
        <v>79</v>
      </c>
      <c r="BK229" s="149">
        <f t="shared" si="59"/>
        <v>0</v>
      </c>
      <c r="BL229" s="17" t="s">
        <v>208</v>
      </c>
      <c r="BM229" s="148" t="s">
        <v>592</v>
      </c>
    </row>
    <row r="230" spans="2:65" s="31" customFormat="1" ht="16.5" customHeight="1">
      <c r="B230" s="136"/>
      <c r="C230" s="137" t="s">
        <v>593</v>
      </c>
      <c r="D230" s="137" t="s">
        <v>146</v>
      </c>
      <c r="E230" s="138" t="s">
        <v>594</v>
      </c>
      <c r="F230" s="139" t="s">
        <v>595</v>
      </c>
      <c r="G230" s="140" t="s">
        <v>211</v>
      </c>
      <c r="H230" s="141">
        <v>3</v>
      </c>
      <c r="I230" s="142"/>
      <c r="J230" s="143">
        <f t="shared" si="50"/>
        <v>0</v>
      </c>
      <c r="K230" s="139" t="s">
        <v>149</v>
      </c>
      <c r="L230" s="32"/>
      <c r="M230" s="144"/>
      <c r="N230" s="145" t="s">
        <v>41</v>
      </c>
      <c r="O230" s="53"/>
      <c r="P230" s="146">
        <f t="shared" si="51"/>
        <v>0</v>
      </c>
      <c r="Q230" s="146">
        <v>0</v>
      </c>
      <c r="R230" s="146">
        <f t="shared" si="52"/>
        <v>0</v>
      </c>
      <c r="S230" s="146">
        <v>0</v>
      </c>
      <c r="T230" s="147">
        <f t="shared" si="53"/>
        <v>0</v>
      </c>
      <c r="AR230" s="148" t="s">
        <v>208</v>
      </c>
      <c r="AT230" s="148" t="s">
        <v>146</v>
      </c>
      <c r="AU230" s="148" t="s">
        <v>79</v>
      </c>
      <c r="AY230" s="17" t="s">
        <v>143</v>
      </c>
      <c r="BE230" s="149">
        <f t="shared" si="54"/>
        <v>0</v>
      </c>
      <c r="BF230" s="149">
        <f t="shared" si="55"/>
        <v>0</v>
      </c>
      <c r="BG230" s="149">
        <f t="shared" si="56"/>
        <v>0</v>
      </c>
      <c r="BH230" s="149">
        <f t="shared" si="57"/>
        <v>0</v>
      </c>
      <c r="BI230" s="149">
        <f t="shared" si="58"/>
        <v>0</v>
      </c>
      <c r="BJ230" s="17" t="s">
        <v>79</v>
      </c>
      <c r="BK230" s="149">
        <f t="shared" si="59"/>
        <v>0</v>
      </c>
      <c r="BL230" s="17" t="s">
        <v>208</v>
      </c>
      <c r="BM230" s="148" t="s">
        <v>596</v>
      </c>
    </row>
    <row r="231" spans="2:65" s="31" customFormat="1" ht="16.5" customHeight="1">
      <c r="B231" s="136"/>
      <c r="C231" s="137" t="s">
        <v>597</v>
      </c>
      <c r="D231" s="137" t="s">
        <v>146</v>
      </c>
      <c r="E231" s="138" t="s">
        <v>598</v>
      </c>
      <c r="F231" s="139" t="s">
        <v>599</v>
      </c>
      <c r="G231" s="140" t="s">
        <v>181</v>
      </c>
      <c r="H231" s="141">
        <v>0.5</v>
      </c>
      <c r="I231" s="142"/>
      <c r="J231" s="143">
        <f t="shared" si="50"/>
        <v>0</v>
      </c>
      <c r="K231" s="139" t="s">
        <v>149</v>
      </c>
      <c r="L231" s="32"/>
      <c r="M231" s="144"/>
      <c r="N231" s="145" t="s">
        <v>41</v>
      </c>
      <c r="O231" s="53"/>
      <c r="P231" s="146">
        <f t="shared" si="51"/>
        <v>0</v>
      </c>
      <c r="Q231" s="146">
        <v>0</v>
      </c>
      <c r="R231" s="146">
        <f t="shared" si="52"/>
        <v>0</v>
      </c>
      <c r="S231" s="146">
        <v>0</v>
      </c>
      <c r="T231" s="147">
        <f t="shared" si="53"/>
        <v>0</v>
      </c>
      <c r="AR231" s="148" t="s">
        <v>208</v>
      </c>
      <c r="AT231" s="148" t="s">
        <v>146</v>
      </c>
      <c r="AU231" s="148" t="s">
        <v>79</v>
      </c>
      <c r="AY231" s="17" t="s">
        <v>143</v>
      </c>
      <c r="BE231" s="149">
        <f t="shared" si="54"/>
        <v>0</v>
      </c>
      <c r="BF231" s="149">
        <f t="shared" si="55"/>
        <v>0</v>
      </c>
      <c r="BG231" s="149">
        <f t="shared" si="56"/>
        <v>0</v>
      </c>
      <c r="BH231" s="149">
        <f t="shared" si="57"/>
        <v>0</v>
      </c>
      <c r="BI231" s="149">
        <f t="shared" si="58"/>
        <v>0</v>
      </c>
      <c r="BJ231" s="17" t="s">
        <v>79</v>
      </c>
      <c r="BK231" s="149">
        <f t="shared" si="59"/>
        <v>0</v>
      </c>
      <c r="BL231" s="17" t="s">
        <v>208</v>
      </c>
      <c r="BM231" s="148" t="s">
        <v>600</v>
      </c>
    </row>
    <row r="232" spans="2:65" s="122" customFormat="1" ht="22.8" customHeight="1">
      <c r="B232" s="123"/>
      <c r="D232" s="124" t="s">
        <v>68</v>
      </c>
      <c r="E232" s="134" t="s">
        <v>601</v>
      </c>
      <c r="F232" s="134" t="s">
        <v>602</v>
      </c>
      <c r="I232" s="126"/>
      <c r="J232" s="135">
        <f>BK232</f>
        <v>0</v>
      </c>
      <c r="L232" s="123"/>
      <c r="M232" s="128"/>
      <c r="N232" s="129"/>
      <c r="O232" s="129"/>
      <c r="P232" s="130">
        <f>SUM(P233:P235)</f>
        <v>0</v>
      </c>
      <c r="Q232" s="129"/>
      <c r="R232" s="130">
        <f>SUM(R233:R235)</f>
        <v>1.6048799999999999E-3</v>
      </c>
      <c r="S232" s="129"/>
      <c r="T232" s="131">
        <f>SUM(T233:T235)</f>
        <v>0</v>
      </c>
      <c r="AR232" s="124" t="s">
        <v>79</v>
      </c>
      <c r="AT232" s="132" t="s">
        <v>68</v>
      </c>
      <c r="AU232" s="132" t="s">
        <v>74</v>
      </c>
      <c r="AY232" s="124" t="s">
        <v>143</v>
      </c>
      <c r="BK232" s="133">
        <f>SUM(BK233:BK235)</f>
        <v>0</v>
      </c>
    </row>
    <row r="233" spans="2:65" s="31" customFormat="1" ht="16.5" customHeight="1">
      <c r="B233" s="136"/>
      <c r="C233" s="137" t="s">
        <v>603</v>
      </c>
      <c r="D233" s="137" t="s">
        <v>146</v>
      </c>
      <c r="E233" s="138" t="s">
        <v>604</v>
      </c>
      <c r="F233" s="139" t="s">
        <v>605</v>
      </c>
      <c r="G233" s="140" t="s">
        <v>88</v>
      </c>
      <c r="H233" s="141">
        <v>10.5</v>
      </c>
      <c r="I233" s="142"/>
      <c r="J233" s="143">
        <f>ROUND(I233*H233,2)</f>
        <v>0</v>
      </c>
      <c r="K233" s="139" t="s">
        <v>149</v>
      </c>
      <c r="L233" s="32"/>
      <c r="M233" s="144"/>
      <c r="N233" s="145" t="s">
        <v>41</v>
      </c>
      <c r="O233" s="53"/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150</v>
      </c>
      <c r="AT233" s="148" t="s">
        <v>146</v>
      </c>
      <c r="AU233" s="148" t="s">
        <v>79</v>
      </c>
      <c r="AY233" s="17" t="s">
        <v>143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79</v>
      </c>
      <c r="BK233" s="149">
        <f>ROUND(I233*H233,2)</f>
        <v>0</v>
      </c>
      <c r="BL233" s="17" t="s">
        <v>150</v>
      </c>
      <c r="BM233" s="148" t="s">
        <v>606</v>
      </c>
    </row>
    <row r="234" spans="2:65" s="31" customFormat="1" ht="16.5" customHeight="1">
      <c r="B234" s="136"/>
      <c r="C234" s="137" t="s">
        <v>607</v>
      </c>
      <c r="D234" s="137" t="s">
        <v>146</v>
      </c>
      <c r="E234" s="138" t="s">
        <v>608</v>
      </c>
      <c r="F234" s="139" t="s">
        <v>609</v>
      </c>
      <c r="G234" s="140" t="s">
        <v>211</v>
      </c>
      <c r="H234" s="141">
        <v>2</v>
      </c>
      <c r="I234" s="142"/>
      <c r="J234" s="143">
        <f>ROUND(I234*H234,2)</f>
        <v>0</v>
      </c>
      <c r="K234" s="139" t="s">
        <v>149</v>
      </c>
      <c r="L234" s="32"/>
      <c r="M234" s="144"/>
      <c r="N234" s="145" t="s">
        <v>41</v>
      </c>
      <c r="O234" s="53"/>
      <c r="P234" s="146">
        <f>O234*H234</f>
        <v>0</v>
      </c>
      <c r="Q234" s="146">
        <v>7.2440000000000004E-5</v>
      </c>
      <c r="R234" s="146">
        <f>Q234*H234</f>
        <v>1.4488000000000001E-4</v>
      </c>
      <c r="S234" s="146">
        <v>0</v>
      </c>
      <c r="T234" s="147">
        <f>S234*H234</f>
        <v>0</v>
      </c>
      <c r="AR234" s="148" t="s">
        <v>208</v>
      </c>
      <c r="AT234" s="148" t="s">
        <v>146</v>
      </c>
      <c r="AU234" s="148" t="s">
        <v>79</v>
      </c>
      <c r="AY234" s="17" t="s">
        <v>143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79</v>
      </c>
      <c r="BK234" s="149">
        <f>ROUND(I234*H234,2)</f>
        <v>0</v>
      </c>
      <c r="BL234" s="17" t="s">
        <v>208</v>
      </c>
      <c r="BM234" s="148" t="s">
        <v>610</v>
      </c>
    </row>
    <row r="235" spans="2:65" s="31" customFormat="1" ht="16.5" customHeight="1">
      <c r="B235" s="136"/>
      <c r="C235" s="154" t="s">
        <v>611</v>
      </c>
      <c r="D235" s="154" t="s">
        <v>279</v>
      </c>
      <c r="E235" s="155" t="s">
        <v>612</v>
      </c>
      <c r="F235" s="156" t="s">
        <v>613</v>
      </c>
      <c r="G235" s="157" t="s">
        <v>211</v>
      </c>
      <c r="H235" s="158">
        <v>2</v>
      </c>
      <c r="I235" s="159"/>
      <c r="J235" s="160">
        <f>ROUND(I235*H235,2)</f>
        <v>0</v>
      </c>
      <c r="K235" s="139" t="s">
        <v>149</v>
      </c>
      <c r="L235" s="161"/>
      <c r="M235" s="162"/>
      <c r="N235" s="163" t="s">
        <v>41</v>
      </c>
      <c r="O235" s="53"/>
      <c r="P235" s="146">
        <f>O235*H235</f>
        <v>0</v>
      </c>
      <c r="Q235" s="146">
        <v>7.2999999999999996E-4</v>
      </c>
      <c r="R235" s="146">
        <f>Q235*H235</f>
        <v>1.4599999999999999E-3</v>
      </c>
      <c r="S235" s="146">
        <v>0</v>
      </c>
      <c r="T235" s="147">
        <f>S235*H235</f>
        <v>0</v>
      </c>
      <c r="AR235" s="148" t="s">
        <v>289</v>
      </c>
      <c r="AT235" s="148" t="s">
        <v>279</v>
      </c>
      <c r="AU235" s="148" t="s">
        <v>79</v>
      </c>
      <c r="AY235" s="17" t="s">
        <v>143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79</v>
      </c>
      <c r="BK235" s="149">
        <f>ROUND(I235*H235,2)</f>
        <v>0</v>
      </c>
      <c r="BL235" s="17" t="s">
        <v>208</v>
      </c>
      <c r="BM235" s="148" t="s">
        <v>614</v>
      </c>
    </row>
    <row r="236" spans="2:65" s="122" customFormat="1" ht="22.8" customHeight="1">
      <c r="B236" s="123"/>
      <c r="D236" s="124" t="s">
        <v>68</v>
      </c>
      <c r="E236" s="134" t="s">
        <v>615</v>
      </c>
      <c r="F236" s="134" t="s">
        <v>616</v>
      </c>
      <c r="I236" s="126"/>
      <c r="J236" s="135">
        <f>BK236</f>
        <v>0</v>
      </c>
      <c r="L236" s="123"/>
      <c r="M236" s="128"/>
      <c r="N236" s="129"/>
      <c r="O236" s="129"/>
      <c r="P236" s="130">
        <f>SUM(P237:P254)</f>
        <v>0</v>
      </c>
      <c r="Q236" s="129"/>
      <c r="R236" s="130">
        <f>SUM(R237:R254)</f>
        <v>0.10866000000000001</v>
      </c>
      <c r="S236" s="129"/>
      <c r="T236" s="131">
        <f>SUM(T237:T254)</f>
        <v>0.2208</v>
      </c>
      <c r="AR236" s="124" t="s">
        <v>79</v>
      </c>
      <c r="AT236" s="132" t="s">
        <v>68</v>
      </c>
      <c r="AU236" s="132" t="s">
        <v>74</v>
      </c>
      <c r="AY236" s="124" t="s">
        <v>143</v>
      </c>
      <c r="BK236" s="133">
        <f>SUM(BK237:BK254)</f>
        <v>0</v>
      </c>
    </row>
    <row r="237" spans="2:65" s="31" customFormat="1" ht="16.5" customHeight="1">
      <c r="B237" s="136"/>
      <c r="C237" s="137" t="s">
        <v>617</v>
      </c>
      <c r="D237" s="137" t="s">
        <v>146</v>
      </c>
      <c r="E237" s="138" t="s">
        <v>618</v>
      </c>
      <c r="F237" s="139" t="s">
        <v>619</v>
      </c>
      <c r="G237" s="140" t="s">
        <v>211</v>
      </c>
      <c r="H237" s="141">
        <v>4</v>
      </c>
      <c r="I237" s="142"/>
      <c r="J237" s="143">
        <f t="shared" ref="J237:J254" si="60">ROUND(I237*H237,2)</f>
        <v>0</v>
      </c>
      <c r="K237" s="139" t="s">
        <v>149</v>
      </c>
      <c r="L237" s="32"/>
      <c r="M237" s="144"/>
      <c r="N237" s="145" t="s">
        <v>41</v>
      </c>
      <c r="O237" s="53"/>
      <c r="P237" s="146">
        <f t="shared" ref="P237:P254" si="61">O237*H237</f>
        <v>0</v>
      </c>
      <c r="Q237" s="146">
        <v>0</v>
      </c>
      <c r="R237" s="146">
        <f t="shared" ref="R237:R254" si="62">Q237*H237</f>
        <v>0</v>
      </c>
      <c r="S237" s="146">
        <v>0</v>
      </c>
      <c r="T237" s="147">
        <f t="shared" ref="T237:T254" si="63">S237*H237</f>
        <v>0</v>
      </c>
      <c r="AR237" s="148" t="s">
        <v>208</v>
      </c>
      <c r="AT237" s="148" t="s">
        <v>146</v>
      </c>
      <c r="AU237" s="148" t="s">
        <v>79</v>
      </c>
      <c r="AY237" s="17" t="s">
        <v>143</v>
      </c>
      <c r="BE237" s="149">
        <f t="shared" ref="BE237:BE254" si="64">IF(N237="základní",J237,0)</f>
        <v>0</v>
      </c>
      <c r="BF237" s="149">
        <f t="shared" ref="BF237:BF254" si="65">IF(N237="snížená",J237,0)</f>
        <v>0</v>
      </c>
      <c r="BG237" s="149">
        <f t="shared" ref="BG237:BG254" si="66">IF(N237="zákl. přenesená",J237,0)</f>
        <v>0</v>
      </c>
      <c r="BH237" s="149">
        <f t="shared" ref="BH237:BH254" si="67">IF(N237="sníž. přenesená",J237,0)</f>
        <v>0</v>
      </c>
      <c r="BI237" s="149">
        <f t="shared" ref="BI237:BI254" si="68">IF(N237="nulová",J237,0)</f>
        <v>0</v>
      </c>
      <c r="BJ237" s="17" t="s">
        <v>79</v>
      </c>
      <c r="BK237" s="149">
        <f t="shared" ref="BK237:BK254" si="69">ROUND(I237*H237,2)</f>
        <v>0</v>
      </c>
      <c r="BL237" s="17" t="s">
        <v>208</v>
      </c>
      <c r="BM237" s="148" t="s">
        <v>620</v>
      </c>
    </row>
    <row r="238" spans="2:65" s="31" customFormat="1" ht="16.5" customHeight="1">
      <c r="B238" s="136"/>
      <c r="C238" s="154" t="s">
        <v>621</v>
      </c>
      <c r="D238" s="154" t="s">
        <v>279</v>
      </c>
      <c r="E238" s="155" t="s">
        <v>622</v>
      </c>
      <c r="F238" s="156" t="s">
        <v>623</v>
      </c>
      <c r="G238" s="157" t="s">
        <v>211</v>
      </c>
      <c r="H238" s="158">
        <v>1</v>
      </c>
      <c r="I238" s="159"/>
      <c r="J238" s="160">
        <f t="shared" si="60"/>
        <v>0</v>
      </c>
      <c r="K238" s="139" t="s">
        <v>149</v>
      </c>
      <c r="L238" s="161"/>
      <c r="M238" s="162"/>
      <c r="N238" s="163" t="s">
        <v>41</v>
      </c>
      <c r="O238" s="53"/>
      <c r="P238" s="146">
        <f t="shared" si="61"/>
        <v>0</v>
      </c>
      <c r="Q238" s="146">
        <v>1.2999999999999999E-2</v>
      </c>
      <c r="R238" s="146">
        <f t="shared" si="62"/>
        <v>1.2999999999999999E-2</v>
      </c>
      <c r="S238" s="146">
        <v>0</v>
      </c>
      <c r="T238" s="147">
        <f t="shared" si="63"/>
        <v>0</v>
      </c>
      <c r="AR238" s="148" t="s">
        <v>289</v>
      </c>
      <c r="AT238" s="148" t="s">
        <v>279</v>
      </c>
      <c r="AU238" s="148" t="s">
        <v>79</v>
      </c>
      <c r="AY238" s="17" t="s">
        <v>143</v>
      </c>
      <c r="BE238" s="149">
        <f t="shared" si="64"/>
        <v>0</v>
      </c>
      <c r="BF238" s="149">
        <f t="shared" si="65"/>
        <v>0</v>
      </c>
      <c r="BG238" s="149">
        <f t="shared" si="66"/>
        <v>0</v>
      </c>
      <c r="BH238" s="149">
        <f t="shared" si="67"/>
        <v>0</v>
      </c>
      <c r="BI238" s="149">
        <f t="shared" si="68"/>
        <v>0</v>
      </c>
      <c r="BJ238" s="17" t="s">
        <v>79</v>
      </c>
      <c r="BK238" s="149">
        <f t="shared" si="69"/>
        <v>0</v>
      </c>
      <c r="BL238" s="17" t="s">
        <v>208</v>
      </c>
      <c r="BM238" s="148" t="s">
        <v>624</v>
      </c>
    </row>
    <row r="239" spans="2:65" s="31" customFormat="1" ht="16.5" customHeight="1">
      <c r="B239" s="136"/>
      <c r="C239" s="154" t="s">
        <v>625</v>
      </c>
      <c r="D239" s="154" t="s">
        <v>279</v>
      </c>
      <c r="E239" s="155" t="s">
        <v>626</v>
      </c>
      <c r="F239" s="156" t="s">
        <v>627</v>
      </c>
      <c r="G239" s="157" t="s">
        <v>211</v>
      </c>
      <c r="H239" s="158">
        <v>3</v>
      </c>
      <c r="I239" s="159"/>
      <c r="J239" s="160">
        <f t="shared" si="60"/>
        <v>0</v>
      </c>
      <c r="K239" s="139" t="s">
        <v>149</v>
      </c>
      <c r="L239" s="161"/>
      <c r="M239" s="162"/>
      <c r="N239" s="163" t="s">
        <v>41</v>
      </c>
      <c r="O239" s="53"/>
      <c r="P239" s="146">
        <f t="shared" si="61"/>
        <v>0</v>
      </c>
      <c r="Q239" s="146">
        <v>0.02</v>
      </c>
      <c r="R239" s="146">
        <f t="shared" si="62"/>
        <v>0.06</v>
      </c>
      <c r="S239" s="146">
        <v>0</v>
      </c>
      <c r="T239" s="147">
        <f t="shared" si="63"/>
        <v>0</v>
      </c>
      <c r="AR239" s="148" t="s">
        <v>289</v>
      </c>
      <c r="AT239" s="148" t="s">
        <v>279</v>
      </c>
      <c r="AU239" s="148" t="s">
        <v>79</v>
      </c>
      <c r="AY239" s="17" t="s">
        <v>143</v>
      </c>
      <c r="BE239" s="149">
        <f t="shared" si="64"/>
        <v>0</v>
      </c>
      <c r="BF239" s="149">
        <f t="shared" si="65"/>
        <v>0</v>
      </c>
      <c r="BG239" s="149">
        <f t="shared" si="66"/>
        <v>0</v>
      </c>
      <c r="BH239" s="149">
        <f t="shared" si="67"/>
        <v>0</v>
      </c>
      <c r="BI239" s="149">
        <f t="shared" si="68"/>
        <v>0</v>
      </c>
      <c r="BJ239" s="17" t="s">
        <v>79</v>
      </c>
      <c r="BK239" s="149">
        <f t="shared" si="69"/>
        <v>0</v>
      </c>
      <c r="BL239" s="17" t="s">
        <v>208</v>
      </c>
      <c r="BM239" s="148" t="s">
        <v>628</v>
      </c>
    </row>
    <row r="240" spans="2:65" s="31" customFormat="1" ht="16.5" customHeight="1">
      <c r="B240" s="136"/>
      <c r="C240" s="154" t="s">
        <v>629</v>
      </c>
      <c r="D240" s="154" t="s">
        <v>279</v>
      </c>
      <c r="E240" s="155" t="s">
        <v>630</v>
      </c>
      <c r="F240" s="156" t="s">
        <v>631</v>
      </c>
      <c r="G240" s="157" t="s">
        <v>211</v>
      </c>
      <c r="H240" s="158">
        <v>1</v>
      </c>
      <c r="I240" s="159"/>
      <c r="J240" s="160">
        <f t="shared" si="60"/>
        <v>0</v>
      </c>
      <c r="K240" s="139" t="s">
        <v>149</v>
      </c>
      <c r="L240" s="161"/>
      <c r="M240" s="162"/>
      <c r="N240" s="163" t="s">
        <v>41</v>
      </c>
      <c r="O240" s="53"/>
      <c r="P240" s="146">
        <f t="shared" si="61"/>
        <v>0</v>
      </c>
      <c r="Q240" s="146">
        <v>0.02</v>
      </c>
      <c r="R240" s="146">
        <f t="shared" si="62"/>
        <v>0.02</v>
      </c>
      <c r="S240" s="146">
        <v>0</v>
      </c>
      <c r="T240" s="147">
        <f t="shared" si="63"/>
        <v>0</v>
      </c>
      <c r="AR240" s="148" t="s">
        <v>289</v>
      </c>
      <c r="AT240" s="148" t="s">
        <v>279</v>
      </c>
      <c r="AU240" s="148" t="s">
        <v>79</v>
      </c>
      <c r="AY240" s="17" t="s">
        <v>143</v>
      </c>
      <c r="BE240" s="149">
        <f t="shared" si="64"/>
        <v>0</v>
      </c>
      <c r="BF240" s="149">
        <f t="shared" si="65"/>
        <v>0</v>
      </c>
      <c r="BG240" s="149">
        <f t="shared" si="66"/>
        <v>0</v>
      </c>
      <c r="BH240" s="149">
        <f t="shared" si="67"/>
        <v>0</v>
      </c>
      <c r="BI240" s="149">
        <f t="shared" si="68"/>
        <v>0</v>
      </c>
      <c r="BJ240" s="17" t="s">
        <v>79</v>
      </c>
      <c r="BK240" s="149">
        <f t="shared" si="69"/>
        <v>0</v>
      </c>
      <c r="BL240" s="17" t="s">
        <v>208</v>
      </c>
      <c r="BM240" s="148" t="s">
        <v>632</v>
      </c>
    </row>
    <row r="241" spans="2:65" s="31" customFormat="1" ht="16.5" customHeight="1">
      <c r="B241" s="136"/>
      <c r="C241" s="154" t="s">
        <v>633</v>
      </c>
      <c r="D241" s="154" t="s">
        <v>279</v>
      </c>
      <c r="E241" s="155" t="s">
        <v>634</v>
      </c>
      <c r="F241" s="156" t="s">
        <v>635</v>
      </c>
      <c r="G241" s="157" t="s">
        <v>211</v>
      </c>
      <c r="H241" s="158">
        <v>4</v>
      </c>
      <c r="I241" s="159"/>
      <c r="J241" s="160">
        <f t="shared" si="60"/>
        <v>0</v>
      </c>
      <c r="K241" s="139" t="s">
        <v>149</v>
      </c>
      <c r="L241" s="161"/>
      <c r="M241" s="162"/>
      <c r="N241" s="163" t="s">
        <v>41</v>
      </c>
      <c r="O241" s="53"/>
      <c r="P241" s="146">
        <f t="shared" si="61"/>
        <v>0</v>
      </c>
      <c r="Q241" s="146">
        <v>1.1999999999999999E-3</v>
      </c>
      <c r="R241" s="146">
        <f t="shared" si="62"/>
        <v>4.7999999999999996E-3</v>
      </c>
      <c r="S241" s="146">
        <v>0</v>
      </c>
      <c r="T241" s="147">
        <f t="shared" si="63"/>
        <v>0</v>
      </c>
      <c r="AR241" s="148" t="s">
        <v>289</v>
      </c>
      <c r="AT241" s="148" t="s">
        <v>279</v>
      </c>
      <c r="AU241" s="148" t="s">
        <v>79</v>
      </c>
      <c r="AY241" s="17" t="s">
        <v>143</v>
      </c>
      <c r="BE241" s="149">
        <f t="shared" si="64"/>
        <v>0</v>
      </c>
      <c r="BF241" s="149">
        <f t="shared" si="65"/>
        <v>0</v>
      </c>
      <c r="BG241" s="149">
        <f t="shared" si="66"/>
        <v>0</v>
      </c>
      <c r="BH241" s="149">
        <f t="shared" si="67"/>
        <v>0</v>
      </c>
      <c r="BI241" s="149">
        <f t="shared" si="68"/>
        <v>0</v>
      </c>
      <c r="BJ241" s="17" t="s">
        <v>79</v>
      </c>
      <c r="BK241" s="149">
        <f t="shared" si="69"/>
        <v>0</v>
      </c>
      <c r="BL241" s="17" t="s">
        <v>208</v>
      </c>
      <c r="BM241" s="148" t="s">
        <v>636</v>
      </c>
    </row>
    <row r="242" spans="2:65" s="31" customFormat="1" ht="16.5" customHeight="1">
      <c r="B242" s="136"/>
      <c r="C242" s="154" t="s">
        <v>637</v>
      </c>
      <c r="D242" s="154" t="s">
        <v>279</v>
      </c>
      <c r="E242" s="155" t="s">
        <v>638</v>
      </c>
      <c r="F242" s="156" t="s">
        <v>639</v>
      </c>
      <c r="G242" s="157" t="s">
        <v>211</v>
      </c>
      <c r="H242" s="158">
        <v>1</v>
      </c>
      <c r="I242" s="159"/>
      <c r="J242" s="160">
        <f t="shared" si="60"/>
        <v>0</v>
      </c>
      <c r="K242" s="139" t="s">
        <v>149</v>
      </c>
      <c r="L242" s="161"/>
      <c r="M242" s="162"/>
      <c r="N242" s="163" t="s">
        <v>41</v>
      </c>
      <c r="O242" s="53"/>
      <c r="P242" s="146">
        <f t="shared" si="61"/>
        <v>0</v>
      </c>
      <c r="Q242" s="146">
        <v>1.1999999999999999E-3</v>
      </c>
      <c r="R242" s="146">
        <f t="shared" si="62"/>
        <v>1.1999999999999999E-3</v>
      </c>
      <c r="S242" s="146">
        <v>0</v>
      </c>
      <c r="T242" s="147">
        <f t="shared" si="63"/>
        <v>0</v>
      </c>
      <c r="AR242" s="148" t="s">
        <v>289</v>
      </c>
      <c r="AT242" s="148" t="s">
        <v>279</v>
      </c>
      <c r="AU242" s="148" t="s">
        <v>79</v>
      </c>
      <c r="AY242" s="17" t="s">
        <v>143</v>
      </c>
      <c r="BE242" s="149">
        <f t="shared" si="64"/>
        <v>0</v>
      </c>
      <c r="BF242" s="149">
        <f t="shared" si="65"/>
        <v>0</v>
      </c>
      <c r="BG242" s="149">
        <f t="shared" si="66"/>
        <v>0</v>
      </c>
      <c r="BH242" s="149">
        <f t="shared" si="67"/>
        <v>0</v>
      </c>
      <c r="BI242" s="149">
        <f t="shared" si="68"/>
        <v>0</v>
      </c>
      <c r="BJ242" s="17" t="s">
        <v>79</v>
      </c>
      <c r="BK242" s="149">
        <f t="shared" si="69"/>
        <v>0</v>
      </c>
      <c r="BL242" s="17" t="s">
        <v>208</v>
      </c>
      <c r="BM242" s="148" t="s">
        <v>640</v>
      </c>
    </row>
    <row r="243" spans="2:65" s="31" customFormat="1" ht="16.5" customHeight="1">
      <c r="B243" s="136"/>
      <c r="C243" s="137" t="s">
        <v>641</v>
      </c>
      <c r="D243" s="137" t="s">
        <v>146</v>
      </c>
      <c r="E243" s="138" t="s">
        <v>642</v>
      </c>
      <c r="F243" s="139" t="s">
        <v>643</v>
      </c>
      <c r="G243" s="140" t="s">
        <v>211</v>
      </c>
      <c r="H243" s="141">
        <v>4</v>
      </c>
      <c r="I243" s="142"/>
      <c r="J243" s="143">
        <f t="shared" si="60"/>
        <v>0</v>
      </c>
      <c r="K243" s="139" t="s">
        <v>149</v>
      </c>
      <c r="L243" s="32"/>
      <c r="M243" s="144"/>
      <c r="N243" s="145" t="s">
        <v>41</v>
      </c>
      <c r="O243" s="53"/>
      <c r="P243" s="146">
        <f t="shared" si="61"/>
        <v>0</v>
      </c>
      <c r="Q243" s="146">
        <v>0</v>
      </c>
      <c r="R243" s="146">
        <f t="shared" si="62"/>
        <v>0</v>
      </c>
      <c r="S243" s="146">
        <v>0</v>
      </c>
      <c r="T243" s="147">
        <f t="shared" si="63"/>
        <v>0</v>
      </c>
      <c r="AR243" s="148" t="s">
        <v>208</v>
      </c>
      <c r="AT243" s="148" t="s">
        <v>146</v>
      </c>
      <c r="AU243" s="148" t="s">
        <v>79</v>
      </c>
      <c r="AY243" s="17" t="s">
        <v>143</v>
      </c>
      <c r="BE243" s="149">
        <f t="shared" si="64"/>
        <v>0</v>
      </c>
      <c r="BF243" s="149">
        <f t="shared" si="65"/>
        <v>0</v>
      </c>
      <c r="BG243" s="149">
        <f t="shared" si="66"/>
        <v>0</v>
      </c>
      <c r="BH243" s="149">
        <f t="shared" si="67"/>
        <v>0</v>
      </c>
      <c r="BI243" s="149">
        <f t="shared" si="68"/>
        <v>0</v>
      </c>
      <c r="BJ243" s="17" t="s">
        <v>79</v>
      </c>
      <c r="BK243" s="149">
        <f t="shared" si="69"/>
        <v>0</v>
      </c>
      <c r="BL243" s="17" t="s">
        <v>208</v>
      </c>
      <c r="BM243" s="148" t="s">
        <v>644</v>
      </c>
    </row>
    <row r="244" spans="2:65" s="31" customFormat="1" ht="16.5" customHeight="1">
      <c r="B244" s="136"/>
      <c r="C244" s="154" t="s">
        <v>645</v>
      </c>
      <c r="D244" s="154" t="s">
        <v>279</v>
      </c>
      <c r="E244" s="155" t="s">
        <v>646</v>
      </c>
      <c r="F244" s="156" t="s">
        <v>647</v>
      </c>
      <c r="G244" s="157" t="s">
        <v>211</v>
      </c>
      <c r="H244" s="158">
        <v>1</v>
      </c>
      <c r="I244" s="159"/>
      <c r="J244" s="160">
        <f t="shared" si="60"/>
        <v>0</v>
      </c>
      <c r="K244" s="139" t="s">
        <v>149</v>
      </c>
      <c r="L244" s="161"/>
      <c r="M244" s="162"/>
      <c r="N244" s="163" t="s">
        <v>41</v>
      </c>
      <c r="O244" s="53"/>
      <c r="P244" s="146">
        <f t="shared" si="61"/>
        <v>0</v>
      </c>
      <c r="Q244" s="146">
        <v>9.2000000000000003E-4</v>
      </c>
      <c r="R244" s="146">
        <f t="shared" si="62"/>
        <v>9.2000000000000003E-4</v>
      </c>
      <c r="S244" s="146">
        <v>0</v>
      </c>
      <c r="T244" s="147">
        <f t="shared" si="63"/>
        <v>0</v>
      </c>
      <c r="AR244" s="148" t="s">
        <v>289</v>
      </c>
      <c r="AT244" s="148" t="s">
        <v>279</v>
      </c>
      <c r="AU244" s="148" t="s">
        <v>79</v>
      </c>
      <c r="AY244" s="17" t="s">
        <v>143</v>
      </c>
      <c r="BE244" s="149">
        <f t="shared" si="64"/>
        <v>0</v>
      </c>
      <c r="BF244" s="149">
        <f t="shared" si="65"/>
        <v>0</v>
      </c>
      <c r="BG244" s="149">
        <f t="shared" si="66"/>
        <v>0</v>
      </c>
      <c r="BH244" s="149">
        <f t="shared" si="67"/>
        <v>0</v>
      </c>
      <c r="BI244" s="149">
        <f t="shared" si="68"/>
        <v>0</v>
      </c>
      <c r="BJ244" s="17" t="s">
        <v>79</v>
      </c>
      <c r="BK244" s="149">
        <f t="shared" si="69"/>
        <v>0</v>
      </c>
      <c r="BL244" s="17" t="s">
        <v>208</v>
      </c>
      <c r="BM244" s="148" t="s">
        <v>648</v>
      </c>
    </row>
    <row r="245" spans="2:65" s="31" customFormat="1" ht="16.5" customHeight="1">
      <c r="B245" s="136"/>
      <c r="C245" s="154" t="s">
        <v>649</v>
      </c>
      <c r="D245" s="154" t="s">
        <v>279</v>
      </c>
      <c r="E245" s="155" t="s">
        <v>650</v>
      </c>
      <c r="F245" s="156" t="s">
        <v>651</v>
      </c>
      <c r="G245" s="157" t="s">
        <v>211</v>
      </c>
      <c r="H245" s="158">
        <v>3</v>
      </c>
      <c r="I245" s="159"/>
      <c r="J245" s="160">
        <f t="shared" si="60"/>
        <v>0</v>
      </c>
      <c r="K245" s="139" t="s">
        <v>149</v>
      </c>
      <c r="L245" s="161"/>
      <c r="M245" s="162"/>
      <c r="N245" s="163" t="s">
        <v>41</v>
      </c>
      <c r="O245" s="53"/>
      <c r="P245" s="146">
        <f t="shared" si="61"/>
        <v>0</v>
      </c>
      <c r="Q245" s="146">
        <v>1.23E-3</v>
      </c>
      <c r="R245" s="146">
        <f t="shared" si="62"/>
        <v>3.6899999999999997E-3</v>
      </c>
      <c r="S245" s="146">
        <v>0</v>
      </c>
      <c r="T245" s="147">
        <f t="shared" si="63"/>
        <v>0</v>
      </c>
      <c r="AR245" s="148" t="s">
        <v>289</v>
      </c>
      <c r="AT245" s="148" t="s">
        <v>279</v>
      </c>
      <c r="AU245" s="148" t="s">
        <v>79</v>
      </c>
      <c r="AY245" s="17" t="s">
        <v>143</v>
      </c>
      <c r="BE245" s="149">
        <f t="shared" si="64"/>
        <v>0</v>
      </c>
      <c r="BF245" s="149">
        <f t="shared" si="65"/>
        <v>0</v>
      </c>
      <c r="BG245" s="149">
        <f t="shared" si="66"/>
        <v>0</v>
      </c>
      <c r="BH245" s="149">
        <f t="shared" si="67"/>
        <v>0</v>
      </c>
      <c r="BI245" s="149">
        <f t="shared" si="68"/>
        <v>0</v>
      </c>
      <c r="BJ245" s="17" t="s">
        <v>79</v>
      </c>
      <c r="BK245" s="149">
        <f t="shared" si="69"/>
        <v>0</v>
      </c>
      <c r="BL245" s="17" t="s">
        <v>208</v>
      </c>
      <c r="BM245" s="148" t="s">
        <v>652</v>
      </c>
    </row>
    <row r="246" spans="2:65" s="31" customFormat="1" ht="16.5" customHeight="1">
      <c r="B246" s="136"/>
      <c r="C246" s="137" t="s">
        <v>653</v>
      </c>
      <c r="D246" s="137" t="s">
        <v>146</v>
      </c>
      <c r="E246" s="138" t="s">
        <v>654</v>
      </c>
      <c r="F246" s="139" t="s">
        <v>655</v>
      </c>
      <c r="G246" s="140" t="s">
        <v>211</v>
      </c>
      <c r="H246" s="141">
        <v>1</v>
      </c>
      <c r="I246" s="142"/>
      <c r="J246" s="143">
        <f t="shared" si="60"/>
        <v>0</v>
      </c>
      <c r="K246" s="139" t="s">
        <v>149</v>
      </c>
      <c r="L246" s="32"/>
      <c r="M246" s="144"/>
      <c r="N246" s="145" t="s">
        <v>41</v>
      </c>
      <c r="O246" s="53"/>
      <c r="P246" s="146">
        <f t="shared" si="61"/>
        <v>0</v>
      </c>
      <c r="Q246" s="146">
        <v>0</v>
      </c>
      <c r="R246" s="146">
        <f t="shared" si="62"/>
        <v>0</v>
      </c>
      <c r="S246" s="146">
        <v>0</v>
      </c>
      <c r="T246" s="147">
        <f t="shared" si="63"/>
        <v>0</v>
      </c>
      <c r="AR246" s="148" t="s">
        <v>208</v>
      </c>
      <c r="AT246" s="148" t="s">
        <v>146</v>
      </c>
      <c r="AU246" s="148" t="s">
        <v>79</v>
      </c>
      <c r="AY246" s="17" t="s">
        <v>143</v>
      </c>
      <c r="BE246" s="149">
        <f t="shared" si="64"/>
        <v>0</v>
      </c>
      <c r="BF246" s="149">
        <f t="shared" si="65"/>
        <v>0</v>
      </c>
      <c r="BG246" s="149">
        <f t="shared" si="66"/>
        <v>0</v>
      </c>
      <c r="BH246" s="149">
        <f t="shared" si="67"/>
        <v>0</v>
      </c>
      <c r="BI246" s="149">
        <f t="shared" si="68"/>
        <v>0</v>
      </c>
      <c r="BJ246" s="17" t="s">
        <v>79</v>
      </c>
      <c r="BK246" s="149">
        <f t="shared" si="69"/>
        <v>0</v>
      </c>
      <c r="BL246" s="17" t="s">
        <v>208</v>
      </c>
      <c r="BM246" s="148" t="s">
        <v>656</v>
      </c>
    </row>
    <row r="247" spans="2:65" s="31" customFormat="1" ht="16.5" customHeight="1">
      <c r="B247" s="136"/>
      <c r="C247" s="154" t="s">
        <v>657</v>
      </c>
      <c r="D247" s="154" t="s">
        <v>279</v>
      </c>
      <c r="E247" s="155" t="s">
        <v>658</v>
      </c>
      <c r="F247" s="156" t="s">
        <v>659</v>
      </c>
      <c r="G247" s="157" t="s">
        <v>211</v>
      </c>
      <c r="H247" s="158">
        <v>1</v>
      </c>
      <c r="I247" s="159"/>
      <c r="J247" s="160">
        <f t="shared" si="60"/>
        <v>0</v>
      </c>
      <c r="K247" s="139" t="s">
        <v>149</v>
      </c>
      <c r="L247" s="161"/>
      <c r="M247" s="162"/>
      <c r="N247" s="163" t="s">
        <v>41</v>
      </c>
      <c r="O247" s="53"/>
      <c r="P247" s="146">
        <f t="shared" si="61"/>
        <v>0</v>
      </c>
      <c r="Q247" s="146">
        <v>1.8500000000000001E-3</v>
      </c>
      <c r="R247" s="146">
        <f t="shared" si="62"/>
        <v>1.8500000000000001E-3</v>
      </c>
      <c r="S247" s="146">
        <v>0</v>
      </c>
      <c r="T247" s="147">
        <f t="shared" si="63"/>
        <v>0</v>
      </c>
      <c r="AR247" s="148" t="s">
        <v>289</v>
      </c>
      <c r="AT247" s="148" t="s">
        <v>279</v>
      </c>
      <c r="AU247" s="148" t="s">
        <v>79</v>
      </c>
      <c r="AY247" s="17" t="s">
        <v>143</v>
      </c>
      <c r="BE247" s="149">
        <f t="shared" si="64"/>
        <v>0</v>
      </c>
      <c r="BF247" s="149">
        <f t="shared" si="65"/>
        <v>0</v>
      </c>
      <c r="BG247" s="149">
        <f t="shared" si="66"/>
        <v>0</v>
      </c>
      <c r="BH247" s="149">
        <f t="shared" si="67"/>
        <v>0</v>
      </c>
      <c r="BI247" s="149">
        <f t="shared" si="68"/>
        <v>0</v>
      </c>
      <c r="BJ247" s="17" t="s">
        <v>79</v>
      </c>
      <c r="BK247" s="149">
        <f t="shared" si="69"/>
        <v>0</v>
      </c>
      <c r="BL247" s="17" t="s">
        <v>208</v>
      </c>
      <c r="BM247" s="148" t="s">
        <v>660</v>
      </c>
    </row>
    <row r="248" spans="2:65" s="31" customFormat="1" ht="16.5" customHeight="1">
      <c r="B248" s="136"/>
      <c r="C248" s="137" t="s">
        <v>661</v>
      </c>
      <c r="D248" s="137" t="s">
        <v>146</v>
      </c>
      <c r="E248" s="138" t="s">
        <v>662</v>
      </c>
      <c r="F248" s="139" t="s">
        <v>663</v>
      </c>
      <c r="G248" s="140" t="s">
        <v>211</v>
      </c>
      <c r="H248" s="141">
        <v>2</v>
      </c>
      <c r="I248" s="142"/>
      <c r="J248" s="143">
        <f t="shared" si="60"/>
        <v>0</v>
      </c>
      <c r="K248" s="139" t="s">
        <v>149</v>
      </c>
      <c r="L248" s="32"/>
      <c r="M248" s="144"/>
      <c r="N248" s="145" t="s">
        <v>41</v>
      </c>
      <c r="O248" s="53"/>
      <c r="P248" s="146">
        <f t="shared" si="61"/>
        <v>0</v>
      </c>
      <c r="Q248" s="146">
        <v>0</v>
      </c>
      <c r="R248" s="146">
        <f t="shared" si="62"/>
        <v>0</v>
      </c>
      <c r="S248" s="146">
        <v>0.1104</v>
      </c>
      <c r="T248" s="147">
        <f t="shared" si="63"/>
        <v>0.2208</v>
      </c>
      <c r="AR248" s="148" t="s">
        <v>208</v>
      </c>
      <c r="AT248" s="148" t="s">
        <v>146</v>
      </c>
      <c r="AU248" s="148" t="s">
        <v>79</v>
      </c>
      <c r="AY248" s="17" t="s">
        <v>143</v>
      </c>
      <c r="BE248" s="149">
        <f t="shared" si="64"/>
        <v>0</v>
      </c>
      <c r="BF248" s="149">
        <f t="shared" si="65"/>
        <v>0</v>
      </c>
      <c r="BG248" s="149">
        <f t="shared" si="66"/>
        <v>0</v>
      </c>
      <c r="BH248" s="149">
        <f t="shared" si="67"/>
        <v>0</v>
      </c>
      <c r="BI248" s="149">
        <f t="shared" si="68"/>
        <v>0</v>
      </c>
      <c r="BJ248" s="17" t="s">
        <v>79</v>
      </c>
      <c r="BK248" s="149">
        <f t="shared" si="69"/>
        <v>0</v>
      </c>
      <c r="BL248" s="17" t="s">
        <v>208</v>
      </c>
      <c r="BM248" s="148" t="s">
        <v>664</v>
      </c>
    </row>
    <row r="249" spans="2:65" s="31" customFormat="1" ht="16.5" customHeight="1">
      <c r="B249" s="136"/>
      <c r="C249" s="137" t="s">
        <v>665</v>
      </c>
      <c r="D249" s="137" t="s">
        <v>146</v>
      </c>
      <c r="E249" s="138" t="s">
        <v>666</v>
      </c>
      <c r="F249" s="139" t="s">
        <v>667</v>
      </c>
      <c r="G249" s="140" t="s">
        <v>202</v>
      </c>
      <c r="H249" s="141">
        <v>1</v>
      </c>
      <c r="I249" s="142"/>
      <c r="J249" s="143">
        <f t="shared" si="60"/>
        <v>0</v>
      </c>
      <c r="K249" s="139" t="s">
        <v>149</v>
      </c>
      <c r="L249" s="32"/>
      <c r="M249" s="144"/>
      <c r="N249" s="145" t="s">
        <v>41</v>
      </c>
      <c r="O249" s="53"/>
      <c r="P249" s="146">
        <f t="shared" si="61"/>
        <v>0</v>
      </c>
      <c r="Q249" s="146">
        <v>0</v>
      </c>
      <c r="R249" s="146">
        <f t="shared" si="62"/>
        <v>0</v>
      </c>
      <c r="S249" s="146">
        <v>0</v>
      </c>
      <c r="T249" s="147">
        <f t="shared" si="63"/>
        <v>0</v>
      </c>
      <c r="AR249" s="148" t="s">
        <v>208</v>
      </c>
      <c r="AT249" s="148" t="s">
        <v>146</v>
      </c>
      <c r="AU249" s="148" t="s">
        <v>79</v>
      </c>
      <c r="AY249" s="17" t="s">
        <v>143</v>
      </c>
      <c r="BE249" s="149">
        <f t="shared" si="64"/>
        <v>0</v>
      </c>
      <c r="BF249" s="149">
        <f t="shared" si="65"/>
        <v>0</v>
      </c>
      <c r="BG249" s="149">
        <f t="shared" si="66"/>
        <v>0</v>
      </c>
      <c r="BH249" s="149">
        <f t="shared" si="67"/>
        <v>0</v>
      </c>
      <c r="BI249" s="149">
        <f t="shared" si="68"/>
        <v>0</v>
      </c>
      <c r="BJ249" s="17" t="s">
        <v>79</v>
      </c>
      <c r="BK249" s="149">
        <f t="shared" si="69"/>
        <v>0</v>
      </c>
      <c r="BL249" s="17" t="s">
        <v>208</v>
      </c>
      <c r="BM249" s="148" t="s">
        <v>668</v>
      </c>
    </row>
    <row r="250" spans="2:65" s="31" customFormat="1" ht="16.5" customHeight="1">
      <c r="B250" s="136"/>
      <c r="C250" s="154" t="s">
        <v>669</v>
      </c>
      <c r="D250" s="154" t="s">
        <v>279</v>
      </c>
      <c r="E250" s="155" t="s">
        <v>670</v>
      </c>
      <c r="F250" s="156" t="s">
        <v>671</v>
      </c>
      <c r="G250" s="157" t="s">
        <v>202</v>
      </c>
      <c r="H250" s="158">
        <v>1</v>
      </c>
      <c r="I250" s="159"/>
      <c r="J250" s="160">
        <f t="shared" si="60"/>
        <v>0</v>
      </c>
      <c r="K250" s="139" t="s">
        <v>149</v>
      </c>
      <c r="L250" s="161"/>
      <c r="M250" s="162"/>
      <c r="N250" s="163" t="s">
        <v>41</v>
      </c>
      <c r="O250" s="53"/>
      <c r="P250" s="146">
        <f t="shared" si="61"/>
        <v>0</v>
      </c>
      <c r="Q250" s="146">
        <v>0</v>
      </c>
      <c r="R250" s="146">
        <f t="shared" si="62"/>
        <v>0</v>
      </c>
      <c r="S250" s="146">
        <v>0</v>
      </c>
      <c r="T250" s="147">
        <f t="shared" si="63"/>
        <v>0</v>
      </c>
      <c r="AR250" s="148" t="s">
        <v>289</v>
      </c>
      <c r="AT250" s="148" t="s">
        <v>279</v>
      </c>
      <c r="AU250" s="148" t="s">
        <v>79</v>
      </c>
      <c r="AY250" s="17" t="s">
        <v>143</v>
      </c>
      <c r="BE250" s="149">
        <f t="shared" si="64"/>
        <v>0</v>
      </c>
      <c r="BF250" s="149">
        <f t="shared" si="65"/>
        <v>0</v>
      </c>
      <c r="BG250" s="149">
        <f t="shared" si="66"/>
        <v>0</v>
      </c>
      <c r="BH250" s="149">
        <f t="shared" si="67"/>
        <v>0</v>
      </c>
      <c r="BI250" s="149">
        <f t="shared" si="68"/>
        <v>0</v>
      </c>
      <c r="BJ250" s="17" t="s">
        <v>79</v>
      </c>
      <c r="BK250" s="149">
        <f t="shared" si="69"/>
        <v>0</v>
      </c>
      <c r="BL250" s="17" t="s">
        <v>208</v>
      </c>
      <c r="BM250" s="148" t="s">
        <v>672</v>
      </c>
    </row>
    <row r="251" spans="2:65" s="31" customFormat="1" ht="16.5" customHeight="1">
      <c r="B251" s="136"/>
      <c r="C251" s="154" t="s">
        <v>673</v>
      </c>
      <c r="D251" s="154" t="s">
        <v>279</v>
      </c>
      <c r="E251" s="155" t="s">
        <v>674</v>
      </c>
      <c r="F251" s="156" t="s">
        <v>675</v>
      </c>
      <c r="G251" s="157" t="s">
        <v>211</v>
      </c>
      <c r="H251" s="158">
        <v>1</v>
      </c>
      <c r="I251" s="159"/>
      <c r="J251" s="160">
        <f t="shared" si="60"/>
        <v>0</v>
      </c>
      <c r="K251" s="139" t="s">
        <v>149</v>
      </c>
      <c r="L251" s="161"/>
      <c r="M251" s="162"/>
      <c r="N251" s="163" t="s">
        <v>41</v>
      </c>
      <c r="O251" s="53"/>
      <c r="P251" s="146">
        <f t="shared" si="61"/>
        <v>0</v>
      </c>
      <c r="Q251" s="146">
        <v>0</v>
      </c>
      <c r="R251" s="146">
        <f t="shared" si="62"/>
        <v>0</v>
      </c>
      <c r="S251" s="146">
        <v>0</v>
      </c>
      <c r="T251" s="147">
        <f t="shared" si="63"/>
        <v>0</v>
      </c>
      <c r="AR251" s="148" t="s">
        <v>289</v>
      </c>
      <c r="AT251" s="148" t="s">
        <v>279</v>
      </c>
      <c r="AU251" s="148" t="s">
        <v>79</v>
      </c>
      <c r="AY251" s="17" t="s">
        <v>143</v>
      </c>
      <c r="BE251" s="149">
        <f t="shared" si="64"/>
        <v>0</v>
      </c>
      <c r="BF251" s="149">
        <f t="shared" si="65"/>
        <v>0</v>
      </c>
      <c r="BG251" s="149">
        <f t="shared" si="66"/>
        <v>0</v>
      </c>
      <c r="BH251" s="149">
        <f t="shared" si="67"/>
        <v>0</v>
      </c>
      <c r="BI251" s="149">
        <f t="shared" si="68"/>
        <v>0</v>
      </c>
      <c r="BJ251" s="17" t="s">
        <v>79</v>
      </c>
      <c r="BK251" s="149">
        <f t="shared" si="69"/>
        <v>0</v>
      </c>
      <c r="BL251" s="17" t="s">
        <v>208</v>
      </c>
      <c r="BM251" s="148" t="s">
        <v>676</v>
      </c>
    </row>
    <row r="252" spans="2:65" s="31" customFormat="1" ht="16.5" customHeight="1">
      <c r="B252" s="136"/>
      <c r="C252" s="154" t="s">
        <v>677</v>
      </c>
      <c r="D252" s="154" t="s">
        <v>279</v>
      </c>
      <c r="E252" s="155" t="s">
        <v>678</v>
      </c>
      <c r="F252" s="156" t="s">
        <v>679</v>
      </c>
      <c r="G252" s="157" t="s">
        <v>211</v>
      </c>
      <c r="H252" s="158">
        <v>1</v>
      </c>
      <c r="I252" s="159"/>
      <c r="J252" s="160">
        <f t="shared" si="60"/>
        <v>0</v>
      </c>
      <c r="K252" s="139" t="s">
        <v>149</v>
      </c>
      <c r="L252" s="161"/>
      <c r="M252" s="162"/>
      <c r="N252" s="163" t="s">
        <v>41</v>
      </c>
      <c r="O252" s="53"/>
      <c r="P252" s="146">
        <f t="shared" si="61"/>
        <v>0</v>
      </c>
      <c r="Q252" s="146">
        <v>3.2000000000000002E-3</v>
      </c>
      <c r="R252" s="146">
        <f t="shared" si="62"/>
        <v>3.2000000000000002E-3</v>
      </c>
      <c r="S252" s="146">
        <v>0</v>
      </c>
      <c r="T252" s="147">
        <f t="shared" si="63"/>
        <v>0</v>
      </c>
      <c r="AR252" s="148" t="s">
        <v>174</v>
      </c>
      <c r="AT252" s="148" t="s">
        <v>279</v>
      </c>
      <c r="AU252" s="148" t="s">
        <v>79</v>
      </c>
      <c r="AY252" s="17" t="s">
        <v>143</v>
      </c>
      <c r="BE252" s="149">
        <f t="shared" si="64"/>
        <v>0</v>
      </c>
      <c r="BF252" s="149">
        <f t="shared" si="65"/>
        <v>0</v>
      </c>
      <c r="BG252" s="149">
        <f t="shared" si="66"/>
        <v>0</v>
      </c>
      <c r="BH252" s="149">
        <f t="shared" si="67"/>
        <v>0</v>
      </c>
      <c r="BI252" s="149">
        <f t="shared" si="68"/>
        <v>0</v>
      </c>
      <c r="BJ252" s="17" t="s">
        <v>79</v>
      </c>
      <c r="BK252" s="149">
        <f t="shared" si="69"/>
        <v>0</v>
      </c>
      <c r="BL252" s="17" t="s">
        <v>150</v>
      </c>
      <c r="BM252" s="148" t="s">
        <v>680</v>
      </c>
    </row>
    <row r="253" spans="2:65" s="31" customFormat="1" ht="16.5" customHeight="1">
      <c r="B253" s="136"/>
      <c r="C253" s="154" t="s">
        <v>681</v>
      </c>
      <c r="D253" s="154" t="s">
        <v>279</v>
      </c>
      <c r="E253" s="155" t="s">
        <v>682</v>
      </c>
      <c r="F253" s="156" t="s">
        <v>683</v>
      </c>
      <c r="G253" s="157" t="s">
        <v>211</v>
      </c>
      <c r="H253" s="158">
        <v>1</v>
      </c>
      <c r="I253" s="159"/>
      <c r="J253" s="160">
        <f t="shared" si="60"/>
        <v>0</v>
      </c>
      <c r="K253" s="139" t="s">
        <v>149</v>
      </c>
      <c r="L253" s="161"/>
      <c r="M253" s="162"/>
      <c r="N253" s="163" t="s">
        <v>41</v>
      </c>
      <c r="O253" s="53"/>
      <c r="P253" s="146">
        <f t="shared" si="61"/>
        <v>0</v>
      </c>
      <c r="Q253" s="146">
        <v>0</v>
      </c>
      <c r="R253" s="146">
        <f t="shared" si="62"/>
        <v>0</v>
      </c>
      <c r="S253" s="146">
        <v>0</v>
      </c>
      <c r="T253" s="147">
        <f t="shared" si="63"/>
        <v>0</v>
      </c>
      <c r="AR253" s="148" t="s">
        <v>174</v>
      </c>
      <c r="AT253" s="148" t="s">
        <v>279</v>
      </c>
      <c r="AU253" s="148" t="s">
        <v>79</v>
      </c>
      <c r="AY253" s="17" t="s">
        <v>143</v>
      </c>
      <c r="BE253" s="149">
        <f t="shared" si="64"/>
        <v>0</v>
      </c>
      <c r="BF253" s="149">
        <f t="shared" si="65"/>
        <v>0</v>
      </c>
      <c r="BG253" s="149">
        <f t="shared" si="66"/>
        <v>0</v>
      </c>
      <c r="BH253" s="149">
        <f t="shared" si="67"/>
        <v>0</v>
      </c>
      <c r="BI253" s="149">
        <f t="shared" si="68"/>
        <v>0</v>
      </c>
      <c r="BJ253" s="17" t="s">
        <v>79</v>
      </c>
      <c r="BK253" s="149">
        <f t="shared" si="69"/>
        <v>0</v>
      </c>
      <c r="BL253" s="17" t="s">
        <v>150</v>
      </c>
      <c r="BM253" s="148" t="s">
        <v>684</v>
      </c>
    </row>
    <row r="254" spans="2:65" s="31" customFormat="1" ht="16.5" customHeight="1">
      <c r="B254" s="136"/>
      <c r="C254" s="154" t="s">
        <v>685</v>
      </c>
      <c r="D254" s="154" t="s">
        <v>279</v>
      </c>
      <c r="E254" s="155" t="s">
        <v>686</v>
      </c>
      <c r="F254" s="156" t="s">
        <v>687</v>
      </c>
      <c r="G254" s="157" t="s">
        <v>211</v>
      </c>
      <c r="H254" s="158">
        <v>1</v>
      </c>
      <c r="I254" s="159"/>
      <c r="J254" s="160">
        <f t="shared" si="60"/>
        <v>0</v>
      </c>
      <c r="K254" s="139" t="s">
        <v>149</v>
      </c>
      <c r="L254" s="161"/>
      <c r="M254" s="162"/>
      <c r="N254" s="163" t="s">
        <v>41</v>
      </c>
      <c r="O254" s="53"/>
      <c r="P254" s="146">
        <f t="shared" si="61"/>
        <v>0</v>
      </c>
      <c r="Q254" s="146">
        <v>0</v>
      </c>
      <c r="R254" s="146">
        <f t="shared" si="62"/>
        <v>0</v>
      </c>
      <c r="S254" s="146">
        <v>0</v>
      </c>
      <c r="T254" s="147">
        <f t="shared" si="63"/>
        <v>0</v>
      </c>
      <c r="AR254" s="148" t="s">
        <v>174</v>
      </c>
      <c r="AT254" s="148" t="s">
        <v>279</v>
      </c>
      <c r="AU254" s="148" t="s">
        <v>79</v>
      </c>
      <c r="AY254" s="17" t="s">
        <v>143</v>
      </c>
      <c r="BE254" s="149">
        <f t="shared" si="64"/>
        <v>0</v>
      </c>
      <c r="BF254" s="149">
        <f t="shared" si="65"/>
        <v>0</v>
      </c>
      <c r="BG254" s="149">
        <f t="shared" si="66"/>
        <v>0</v>
      </c>
      <c r="BH254" s="149">
        <f t="shared" si="67"/>
        <v>0</v>
      </c>
      <c r="BI254" s="149">
        <f t="shared" si="68"/>
        <v>0</v>
      </c>
      <c r="BJ254" s="17" t="s">
        <v>79</v>
      </c>
      <c r="BK254" s="149">
        <f t="shared" si="69"/>
        <v>0</v>
      </c>
      <c r="BL254" s="17" t="s">
        <v>150</v>
      </c>
      <c r="BM254" s="148" t="s">
        <v>688</v>
      </c>
    </row>
    <row r="255" spans="2:65" s="122" customFormat="1" ht="22.8" customHeight="1">
      <c r="B255" s="123"/>
      <c r="D255" s="124" t="s">
        <v>68</v>
      </c>
      <c r="E255" s="134" t="s">
        <v>689</v>
      </c>
      <c r="F255" s="134" t="s">
        <v>690</v>
      </c>
      <c r="I255" s="126"/>
      <c r="J255" s="135">
        <f>BK255</f>
        <v>0</v>
      </c>
      <c r="L255" s="123"/>
      <c r="M255" s="128"/>
      <c r="N255" s="129"/>
      <c r="O255" s="129"/>
      <c r="P255" s="130">
        <f>SUM(P256:P257)</f>
        <v>0</v>
      </c>
      <c r="Q255" s="129"/>
      <c r="R255" s="130">
        <f>SUM(R256:R257)</f>
        <v>0.37786700000000006</v>
      </c>
      <c r="S255" s="129"/>
      <c r="T255" s="131">
        <f>SUM(T256:T257)</f>
        <v>0</v>
      </c>
      <c r="AR255" s="124" t="s">
        <v>79</v>
      </c>
      <c r="AT255" s="132" t="s">
        <v>68</v>
      </c>
      <c r="AU255" s="132" t="s">
        <v>74</v>
      </c>
      <c r="AY255" s="124" t="s">
        <v>143</v>
      </c>
      <c r="BK255" s="133">
        <f>SUM(BK256:BK257)</f>
        <v>0</v>
      </c>
    </row>
    <row r="256" spans="2:65" s="31" customFormat="1" ht="21.75" customHeight="1">
      <c r="B256" s="136"/>
      <c r="C256" s="137" t="s">
        <v>691</v>
      </c>
      <c r="D256" s="137" t="s">
        <v>146</v>
      </c>
      <c r="E256" s="138" t="s">
        <v>692</v>
      </c>
      <c r="F256" s="139" t="s">
        <v>693</v>
      </c>
      <c r="G256" s="140" t="s">
        <v>88</v>
      </c>
      <c r="H256" s="141">
        <v>16.100000000000001</v>
      </c>
      <c r="I256" s="142"/>
      <c r="J256" s="143">
        <f>ROUND(I256*H256,2)</f>
        <v>0</v>
      </c>
      <c r="K256" s="139" t="s">
        <v>149</v>
      </c>
      <c r="L256" s="32"/>
      <c r="M256" s="144"/>
      <c r="N256" s="145" t="s">
        <v>41</v>
      </c>
      <c r="O256" s="53"/>
      <c r="P256" s="146">
        <f>O256*H256</f>
        <v>0</v>
      </c>
      <c r="Q256" s="146">
        <v>3.4499999999999999E-3</v>
      </c>
      <c r="R256" s="146">
        <f>Q256*H256</f>
        <v>5.5545000000000004E-2</v>
      </c>
      <c r="S256" s="146">
        <v>0</v>
      </c>
      <c r="T256" s="147">
        <f>S256*H256</f>
        <v>0</v>
      </c>
      <c r="AR256" s="148" t="s">
        <v>208</v>
      </c>
      <c r="AT256" s="148" t="s">
        <v>146</v>
      </c>
      <c r="AU256" s="148" t="s">
        <v>79</v>
      </c>
      <c r="AY256" s="17" t="s">
        <v>143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79</v>
      </c>
      <c r="BK256" s="149">
        <f>ROUND(I256*H256,2)</f>
        <v>0</v>
      </c>
      <c r="BL256" s="17" t="s">
        <v>208</v>
      </c>
      <c r="BM256" s="148" t="s">
        <v>694</v>
      </c>
    </row>
    <row r="257" spans="2:65" s="31" customFormat="1" ht="16.5" customHeight="1">
      <c r="B257" s="136"/>
      <c r="C257" s="154" t="s">
        <v>695</v>
      </c>
      <c r="D257" s="154" t="s">
        <v>279</v>
      </c>
      <c r="E257" s="155" t="s">
        <v>696</v>
      </c>
      <c r="F257" s="156" t="s">
        <v>697</v>
      </c>
      <c r="G257" s="157" t="s">
        <v>88</v>
      </c>
      <c r="H257" s="158">
        <v>17.71</v>
      </c>
      <c r="I257" s="159"/>
      <c r="J257" s="160">
        <f>ROUND(I257*H257,2)</f>
        <v>0</v>
      </c>
      <c r="K257" s="139" t="s">
        <v>149</v>
      </c>
      <c r="L257" s="161"/>
      <c r="M257" s="162"/>
      <c r="N257" s="163" t="s">
        <v>41</v>
      </c>
      <c r="O257" s="53"/>
      <c r="P257" s="146">
        <f>O257*H257</f>
        <v>0</v>
      </c>
      <c r="Q257" s="146">
        <v>1.8200000000000001E-2</v>
      </c>
      <c r="R257" s="146">
        <f>Q257*H257</f>
        <v>0.32232200000000005</v>
      </c>
      <c r="S257" s="146">
        <v>0</v>
      </c>
      <c r="T257" s="147">
        <f>S257*H257</f>
        <v>0</v>
      </c>
      <c r="AR257" s="148" t="s">
        <v>289</v>
      </c>
      <c r="AT257" s="148" t="s">
        <v>279</v>
      </c>
      <c r="AU257" s="148" t="s">
        <v>79</v>
      </c>
      <c r="AY257" s="17" t="s">
        <v>143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79</v>
      </c>
      <c r="BK257" s="149">
        <f>ROUND(I257*H257,2)</f>
        <v>0</v>
      </c>
      <c r="BL257" s="17" t="s">
        <v>208</v>
      </c>
      <c r="BM257" s="148" t="s">
        <v>698</v>
      </c>
    </row>
    <row r="258" spans="2:65" s="122" customFormat="1" ht="22.8" customHeight="1">
      <c r="B258" s="123"/>
      <c r="D258" s="124" t="s">
        <v>68</v>
      </c>
      <c r="E258" s="134" t="s">
        <v>699</v>
      </c>
      <c r="F258" s="134" t="s">
        <v>700</v>
      </c>
      <c r="I258" s="126"/>
      <c r="J258" s="135">
        <f>BK258</f>
        <v>0</v>
      </c>
      <c r="L258" s="123"/>
      <c r="M258" s="128"/>
      <c r="N258" s="129"/>
      <c r="O258" s="129"/>
      <c r="P258" s="130">
        <f>SUM(P259:P260)</f>
        <v>0</v>
      </c>
      <c r="Q258" s="129"/>
      <c r="R258" s="130">
        <f>SUM(R259:R260)</f>
        <v>0.25909499999999996</v>
      </c>
      <c r="S258" s="129"/>
      <c r="T258" s="131">
        <f>SUM(T259:T260)</f>
        <v>0</v>
      </c>
      <c r="AR258" s="124" t="s">
        <v>79</v>
      </c>
      <c r="AT258" s="132" t="s">
        <v>68</v>
      </c>
      <c r="AU258" s="132" t="s">
        <v>74</v>
      </c>
      <c r="AY258" s="124" t="s">
        <v>143</v>
      </c>
      <c r="BK258" s="133">
        <f>SUM(BK259:BK260)</f>
        <v>0</v>
      </c>
    </row>
    <row r="259" spans="2:65" s="31" customFormat="1" ht="21.75" customHeight="1">
      <c r="B259" s="136"/>
      <c r="C259" s="137" t="s">
        <v>701</v>
      </c>
      <c r="D259" s="137" t="s">
        <v>146</v>
      </c>
      <c r="E259" s="138" t="s">
        <v>702</v>
      </c>
      <c r="F259" s="139" t="s">
        <v>703</v>
      </c>
      <c r="G259" s="140" t="s">
        <v>88</v>
      </c>
      <c r="H259" s="141">
        <v>17.97</v>
      </c>
      <c r="I259" s="142"/>
      <c r="J259" s="143">
        <f>ROUND(I259*H259,2)</f>
        <v>0</v>
      </c>
      <c r="K259" s="139" t="s">
        <v>149</v>
      </c>
      <c r="L259" s="32"/>
      <c r="M259" s="144"/>
      <c r="N259" s="145" t="s">
        <v>41</v>
      </c>
      <c r="O259" s="53"/>
      <c r="P259" s="146">
        <f>O259*H259</f>
        <v>0</v>
      </c>
      <c r="Q259" s="146">
        <v>2.5000000000000001E-3</v>
      </c>
      <c r="R259" s="146">
        <f>Q259*H259</f>
        <v>4.4925E-2</v>
      </c>
      <c r="S259" s="146">
        <v>0</v>
      </c>
      <c r="T259" s="147">
        <f>S259*H259</f>
        <v>0</v>
      </c>
      <c r="AR259" s="148" t="s">
        <v>208</v>
      </c>
      <c r="AT259" s="148" t="s">
        <v>146</v>
      </c>
      <c r="AU259" s="148" t="s">
        <v>79</v>
      </c>
      <c r="AY259" s="17" t="s">
        <v>143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79</v>
      </c>
      <c r="BK259" s="149">
        <f>ROUND(I259*H259,2)</f>
        <v>0</v>
      </c>
      <c r="BL259" s="17" t="s">
        <v>208</v>
      </c>
      <c r="BM259" s="148" t="s">
        <v>704</v>
      </c>
    </row>
    <row r="260" spans="2:65" s="31" customFormat="1" ht="16.5" customHeight="1">
      <c r="B260" s="136"/>
      <c r="C260" s="154" t="s">
        <v>705</v>
      </c>
      <c r="D260" s="154" t="s">
        <v>279</v>
      </c>
      <c r="E260" s="155" t="s">
        <v>706</v>
      </c>
      <c r="F260" s="156" t="s">
        <v>707</v>
      </c>
      <c r="G260" s="157" t="s">
        <v>88</v>
      </c>
      <c r="H260" s="158">
        <v>18.149999999999999</v>
      </c>
      <c r="I260" s="159"/>
      <c r="J260" s="160">
        <f>ROUND(I260*H260,2)</f>
        <v>0</v>
      </c>
      <c r="K260" s="139" t="s">
        <v>149</v>
      </c>
      <c r="L260" s="161"/>
      <c r="M260" s="162"/>
      <c r="N260" s="163" t="s">
        <v>41</v>
      </c>
      <c r="O260" s="53"/>
      <c r="P260" s="146">
        <f>O260*H260</f>
        <v>0</v>
      </c>
      <c r="Q260" s="146">
        <v>1.18E-2</v>
      </c>
      <c r="R260" s="146">
        <f>Q260*H260</f>
        <v>0.21416999999999997</v>
      </c>
      <c r="S260" s="146">
        <v>0</v>
      </c>
      <c r="T260" s="147">
        <f>S260*H260</f>
        <v>0</v>
      </c>
      <c r="AR260" s="148" t="s">
        <v>289</v>
      </c>
      <c r="AT260" s="148" t="s">
        <v>279</v>
      </c>
      <c r="AU260" s="148" t="s">
        <v>79</v>
      </c>
      <c r="AY260" s="17" t="s">
        <v>143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79</v>
      </c>
      <c r="BK260" s="149">
        <f>ROUND(I260*H260,2)</f>
        <v>0</v>
      </c>
      <c r="BL260" s="17" t="s">
        <v>208</v>
      </c>
      <c r="BM260" s="148" t="s">
        <v>708</v>
      </c>
    </row>
    <row r="261" spans="2:65" s="122" customFormat="1" ht="22.8" customHeight="1">
      <c r="B261" s="123"/>
      <c r="D261" s="124" t="s">
        <v>68</v>
      </c>
      <c r="E261" s="134" t="s">
        <v>709</v>
      </c>
      <c r="F261" s="134" t="s">
        <v>710</v>
      </c>
      <c r="I261" s="126"/>
      <c r="J261" s="135">
        <f>BK261</f>
        <v>0</v>
      </c>
      <c r="L261" s="123"/>
      <c r="M261" s="128"/>
      <c r="N261" s="129"/>
      <c r="O261" s="129"/>
      <c r="P261" s="130">
        <f>SUM(P262:P264)</f>
        <v>0</v>
      </c>
      <c r="Q261" s="129"/>
      <c r="R261" s="130">
        <f>SUM(R262:R264)</f>
        <v>0</v>
      </c>
      <c r="S261" s="129"/>
      <c r="T261" s="131">
        <f>SUM(T262:T264)</f>
        <v>0</v>
      </c>
      <c r="AR261" s="124" t="s">
        <v>79</v>
      </c>
      <c r="AT261" s="132" t="s">
        <v>68</v>
      </c>
      <c r="AU261" s="132" t="s">
        <v>74</v>
      </c>
      <c r="AY261" s="124" t="s">
        <v>143</v>
      </c>
      <c r="BK261" s="133">
        <f>SUM(BK262:BK264)</f>
        <v>0</v>
      </c>
    </row>
    <row r="262" spans="2:65" s="31" customFormat="1" ht="16.5" customHeight="1">
      <c r="B262" s="136"/>
      <c r="C262" s="137" t="s">
        <v>711</v>
      </c>
      <c r="D262" s="137" t="s">
        <v>146</v>
      </c>
      <c r="E262" s="138" t="s">
        <v>712</v>
      </c>
      <c r="F262" s="139" t="s">
        <v>713</v>
      </c>
      <c r="G262" s="140" t="s">
        <v>88</v>
      </c>
      <c r="H262" s="141">
        <v>3</v>
      </c>
      <c r="I262" s="142"/>
      <c r="J262" s="143">
        <f>ROUND(I262*H262,2)</f>
        <v>0</v>
      </c>
      <c r="K262" s="139" t="s">
        <v>149</v>
      </c>
      <c r="L262" s="32"/>
      <c r="M262" s="144"/>
      <c r="N262" s="145" t="s">
        <v>41</v>
      </c>
      <c r="O262" s="53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208</v>
      </c>
      <c r="AT262" s="148" t="s">
        <v>146</v>
      </c>
      <c r="AU262" s="148" t="s">
        <v>79</v>
      </c>
      <c r="AY262" s="17" t="s">
        <v>143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79</v>
      </c>
      <c r="BK262" s="149">
        <f>ROUND(I262*H262,2)</f>
        <v>0</v>
      </c>
      <c r="BL262" s="17" t="s">
        <v>208</v>
      </c>
      <c r="BM262" s="148" t="s">
        <v>714</v>
      </c>
    </row>
    <row r="263" spans="2:65" s="31" customFormat="1" ht="16.5" customHeight="1">
      <c r="B263" s="136"/>
      <c r="C263" s="137" t="s">
        <v>715</v>
      </c>
      <c r="D263" s="137" t="s">
        <v>146</v>
      </c>
      <c r="E263" s="138" t="s">
        <v>716</v>
      </c>
      <c r="F263" s="139" t="s">
        <v>717</v>
      </c>
      <c r="G263" s="140" t="s">
        <v>181</v>
      </c>
      <c r="H263" s="141">
        <v>5.4</v>
      </c>
      <c r="I263" s="142"/>
      <c r="J263" s="143">
        <f>ROUND(I263*H263,2)</f>
        <v>0</v>
      </c>
      <c r="K263" s="139" t="s">
        <v>149</v>
      </c>
      <c r="L263" s="32"/>
      <c r="M263" s="144"/>
      <c r="N263" s="145" t="s">
        <v>41</v>
      </c>
      <c r="O263" s="53"/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208</v>
      </c>
      <c r="AT263" s="148" t="s">
        <v>146</v>
      </c>
      <c r="AU263" s="148" t="s">
        <v>79</v>
      </c>
      <c r="AY263" s="17" t="s">
        <v>143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79</v>
      </c>
      <c r="BK263" s="149">
        <f>ROUND(I263*H263,2)</f>
        <v>0</v>
      </c>
      <c r="BL263" s="17" t="s">
        <v>208</v>
      </c>
      <c r="BM263" s="148" t="s">
        <v>718</v>
      </c>
    </row>
    <row r="264" spans="2:65" s="31" customFormat="1" ht="16.5" customHeight="1">
      <c r="B264" s="136"/>
      <c r="C264" s="137" t="s">
        <v>719</v>
      </c>
      <c r="D264" s="137" t="s">
        <v>146</v>
      </c>
      <c r="E264" s="138" t="s">
        <v>720</v>
      </c>
      <c r="F264" s="139" t="s">
        <v>721</v>
      </c>
      <c r="G264" s="140" t="s">
        <v>181</v>
      </c>
      <c r="H264" s="141">
        <v>15</v>
      </c>
      <c r="I264" s="142"/>
      <c r="J264" s="143">
        <f>ROUND(I264*H264,2)</f>
        <v>0</v>
      </c>
      <c r="K264" s="139" t="s">
        <v>149</v>
      </c>
      <c r="L264" s="32"/>
      <c r="M264" s="144"/>
      <c r="N264" s="145" t="s">
        <v>41</v>
      </c>
      <c r="O264" s="53"/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208</v>
      </c>
      <c r="AT264" s="148" t="s">
        <v>146</v>
      </c>
      <c r="AU264" s="148" t="s">
        <v>79</v>
      </c>
      <c r="AY264" s="17" t="s">
        <v>143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79</v>
      </c>
      <c r="BK264" s="149">
        <f>ROUND(I264*H264,2)</f>
        <v>0</v>
      </c>
      <c r="BL264" s="17" t="s">
        <v>208</v>
      </c>
      <c r="BM264" s="148" t="s">
        <v>722</v>
      </c>
    </row>
    <row r="265" spans="2:65" s="122" customFormat="1" ht="22.8" customHeight="1">
      <c r="B265" s="123"/>
      <c r="D265" s="124" t="s">
        <v>68</v>
      </c>
      <c r="E265" s="134" t="s">
        <v>723</v>
      </c>
      <c r="F265" s="134" t="s">
        <v>724</v>
      </c>
      <c r="I265" s="126"/>
      <c r="J265" s="135">
        <f>BK265</f>
        <v>0</v>
      </c>
      <c r="L265" s="123"/>
      <c r="M265" s="128"/>
      <c r="N265" s="129"/>
      <c r="O265" s="129"/>
      <c r="P265" s="130">
        <f>SUM(P266:P268)</f>
        <v>0</v>
      </c>
      <c r="Q265" s="129"/>
      <c r="R265" s="130">
        <f>SUM(R266:R268)</f>
        <v>0.35466280000000006</v>
      </c>
      <c r="S265" s="129"/>
      <c r="T265" s="131">
        <f>SUM(T266:T268)</f>
        <v>7.3779999999999998E-2</v>
      </c>
      <c r="AR265" s="124" t="s">
        <v>79</v>
      </c>
      <c r="AT265" s="132" t="s">
        <v>68</v>
      </c>
      <c r="AU265" s="132" t="s">
        <v>74</v>
      </c>
      <c r="AY265" s="124" t="s">
        <v>143</v>
      </c>
      <c r="BK265" s="133">
        <f>SUM(BK266:BK268)</f>
        <v>0</v>
      </c>
    </row>
    <row r="266" spans="2:65" s="31" customFormat="1" ht="16.5" customHeight="1">
      <c r="B266" s="136"/>
      <c r="C266" s="137" t="s">
        <v>725</v>
      </c>
      <c r="D266" s="137" t="s">
        <v>146</v>
      </c>
      <c r="E266" s="138" t="s">
        <v>726</v>
      </c>
      <c r="F266" s="139" t="s">
        <v>727</v>
      </c>
      <c r="G266" s="140" t="s">
        <v>88</v>
      </c>
      <c r="H266" s="141">
        <v>238</v>
      </c>
      <c r="I266" s="142"/>
      <c r="J266" s="143">
        <f>ROUND(I266*H266,2)</f>
        <v>0</v>
      </c>
      <c r="K266" s="139" t="s">
        <v>149</v>
      </c>
      <c r="L266" s="32"/>
      <c r="M266" s="144"/>
      <c r="N266" s="145" t="s">
        <v>41</v>
      </c>
      <c r="O266" s="53"/>
      <c r="P266" s="146">
        <f>O266*H266</f>
        <v>0</v>
      </c>
      <c r="Q266" s="146">
        <v>1E-3</v>
      </c>
      <c r="R266" s="146">
        <f>Q266*H266</f>
        <v>0.23800000000000002</v>
      </c>
      <c r="S266" s="146">
        <v>3.1E-4</v>
      </c>
      <c r="T266" s="147">
        <f>S266*H266</f>
        <v>7.3779999999999998E-2</v>
      </c>
      <c r="AR266" s="148" t="s">
        <v>208</v>
      </c>
      <c r="AT266" s="148" t="s">
        <v>146</v>
      </c>
      <c r="AU266" s="148" t="s">
        <v>79</v>
      </c>
      <c r="AY266" s="17" t="s">
        <v>143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79</v>
      </c>
      <c r="BK266" s="149">
        <f>ROUND(I266*H266,2)</f>
        <v>0</v>
      </c>
      <c r="BL266" s="17" t="s">
        <v>208</v>
      </c>
      <c r="BM266" s="148" t="s">
        <v>728</v>
      </c>
    </row>
    <row r="267" spans="2:65" s="31" customFormat="1" ht="16.5" customHeight="1">
      <c r="B267" s="136"/>
      <c r="C267" s="137" t="s">
        <v>729</v>
      </c>
      <c r="D267" s="137" t="s">
        <v>146</v>
      </c>
      <c r="E267" s="138" t="s">
        <v>730</v>
      </c>
      <c r="F267" s="139" t="s">
        <v>731</v>
      </c>
      <c r="G267" s="140" t="s">
        <v>88</v>
      </c>
      <c r="H267" s="141">
        <v>254.5</v>
      </c>
      <c r="I267" s="142"/>
      <c r="J267" s="143">
        <f>ROUND(I267*H267,2)</f>
        <v>0</v>
      </c>
      <c r="K267" s="139" t="s">
        <v>149</v>
      </c>
      <c r="L267" s="32"/>
      <c r="M267" s="144"/>
      <c r="N267" s="145" t="s">
        <v>41</v>
      </c>
      <c r="O267" s="53"/>
      <c r="P267" s="146">
        <f>O267*H267</f>
        <v>0</v>
      </c>
      <c r="Q267" s="146">
        <v>2.0000000000000001E-4</v>
      </c>
      <c r="R267" s="146">
        <f>Q267*H267</f>
        <v>5.0900000000000001E-2</v>
      </c>
      <c r="S267" s="146">
        <v>0</v>
      </c>
      <c r="T267" s="147">
        <f>S267*H267</f>
        <v>0</v>
      </c>
      <c r="AR267" s="148" t="s">
        <v>208</v>
      </c>
      <c r="AT267" s="148" t="s">
        <v>146</v>
      </c>
      <c r="AU267" s="148" t="s">
        <v>79</v>
      </c>
      <c r="AY267" s="17" t="s">
        <v>143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79</v>
      </c>
      <c r="BK267" s="149">
        <f>ROUND(I267*H267,2)</f>
        <v>0</v>
      </c>
      <c r="BL267" s="17" t="s">
        <v>208</v>
      </c>
      <c r="BM267" s="148" t="s">
        <v>732</v>
      </c>
    </row>
    <row r="268" spans="2:65" s="31" customFormat="1" ht="21.75" customHeight="1">
      <c r="B268" s="136"/>
      <c r="C268" s="137" t="s">
        <v>733</v>
      </c>
      <c r="D268" s="137" t="s">
        <v>146</v>
      </c>
      <c r="E268" s="138" t="s">
        <v>734</v>
      </c>
      <c r="F268" s="139" t="s">
        <v>735</v>
      </c>
      <c r="G268" s="140" t="s">
        <v>88</v>
      </c>
      <c r="H268" s="141">
        <v>254.5</v>
      </c>
      <c r="I268" s="142"/>
      <c r="J268" s="143">
        <f>ROUND(I268*H268,2)</f>
        <v>0</v>
      </c>
      <c r="K268" s="139" t="s">
        <v>149</v>
      </c>
      <c r="L268" s="32"/>
      <c r="M268" s="144"/>
      <c r="N268" s="145" t="s">
        <v>41</v>
      </c>
      <c r="O268" s="53"/>
      <c r="P268" s="146">
        <f>O268*H268</f>
        <v>0</v>
      </c>
      <c r="Q268" s="146">
        <v>2.5839999999999999E-4</v>
      </c>
      <c r="R268" s="146">
        <f>Q268*H268</f>
        <v>6.5762799999999996E-2</v>
      </c>
      <c r="S268" s="146">
        <v>0</v>
      </c>
      <c r="T268" s="147">
        <f>S268*H268</f>
        <v>0</v>
      </c>
      <c r="AR268" s="148" t="s">
        <v>208</v>
      </c>
      <c r="AT268" s="148" t="s">
        <v>146</v>
      </c>
      <c r="AU268" s="148" t="s">
        <v>79</v>
      </c>
      <c r="AY268" s="17" t="s">
        <v>143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7" t="s">
        <v>79</v>
      </c>
      <c r="BK268" s="149">
        <f>ROUND(I268*H268,2)</f>
        <v>0</v>
      </c>
      <c r="BL268" s="17" t="s">
        <v>208</v>
      </c>
      <c r="BM268" s="148" t="s">
        <v>736</v>
      </c>
    </row>
    <row r="269" spans="2:65" s="122" customFormat="1" ht="25.95" customHeight="1">
      <c r="B269" s="123"/>
      <c r="D269" s="124" t="s">
        <v>68</v>
      </c>
      <c r="E269" s="125" t="s">
        <v>279</v>
      </c>
      <c r="F269" s="125" t="s">
        <v>737</v>
      </c>
      <c r="I269" s="126"/>
      <c r="J269" s="127">
        <f>BK269</f>
        <v>0</v>
      </c>
      <c r="L269" s="123"/>
      <c r="M269" s="128"/>
      <c r="N269" s="129"/>
      <c r="O269" s="129"/>
      <c r="P269" s="130">
        <f>P270</f>
        <v>0</v>
      </c>
      <c r="Q269" s="129"/>
      <c r="R269" s="130">
        <f>R270</f>
        <v>0</v>
      </c>
      <c r="S269" s="129"/>
      <c r="T269" s="131">
        <f>T270</f>
        <v>0</v>
      </c>
      <c r="AR269" s="124" t="s">
        <v>144</v>
      </c>
      <c r="AT269" s="132" t="s">
        <v>68</v>
      </c>
      <c r="AU269" s="132" t="s">
        <v>69</v>
      </c>
      <c r="AY269" s="124" t="s">
        <v>143</v>
      </c>
      <c r="BK269" s="133">
        <f>BK270</f>
        <v>0</v>
      </c>
    </row>
    <row r="270" spans="2:65" s="122" customFormat="1" ht="22.8" customHeight="1">
      <c r="B270" s="123"/>
      <c r="D270" s="124" t="s">
        <v>68</v>
      </c>
      <c r="E270" s="134" t="s">
        <v>738</v>
      </c>
      <c r="F270" s="134" t="s">
        <v>739</v>
      </c>
      <c r="I270" s="126"/>
      <c r="J270" s="135">
        <f>BK270</f>
        <v>0</v>
      </c>
      <c r="L270" s="123"/>
      <c r="M270" s="128"/>
      <c r="N270" s="129"/>
      <c r="O270" s="129"/>
      <c r="P270" s="130">
        <f>SUM(P271:P272)</f>
        <v>0</v>
      </c>
      <c r="Q270" s="129"/>
      <c r="R270" s="130">
        <f>SUM(R271:R272)</f>
        <v>0</v>
      </c>
      <c r="S270" s="129"/>
      <c r="T270" s="131">
        <f>SUM(T271:T272)</f>
        <v>0</v>
      </c>
      <c r="AR270" s="124" t="s">
        <v>144</v>
      </c>
      <c r="AT270" s="132" t="s">
        <v>68</v>
      </c>
      <c r="AU270" s="132" t="s">
        <v>74</v>
      </c>
      <c r="AY270" s="124" t="s">
        <v>143</v>
      </c>
      <c r="BK270" s="133">
        <f>SUM(BK271:BK272)</f>
        <v>0</v>
      </c>
    </row>
    <row r="271" spans="2:65" s="31" customFormat="1" ht="16.5" customHeight="1">
      <c r="B271" s="136"/>
      <c r="C271" s="137" t="s">
        <v>740</v>
      </c>
      <c r="D271" s="137" t="s">
        <v>146</v>
      </c>
      <c r="E271" s="138" t="s">
        <v>741</v>
      </c>
      <c r="F271" s="139" t="s">
        <v>742</v>
      </c>
      <c r="G271" s="140" t="s">
        <v>202</v>
      </c>
      <c r="H271" s="141">
        <v>1</v>
      </c>
      <c r="I271" s="142"/>
      <c r="J271" s="143">
        <f>ROUND(I271*H271,2)</f>
        <v>0</v>
      </c>
      <c r="K271" s="139" t="s">
        <v>149</v>
      </c>
      <c r="L271" s="32"/>
      <c r="M271" s="144"/>
      <c r="N271" s="145" t="s">
        <v>41</v>
      </c>
      <c r="O271" s="53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212</v>
      </c>
      <c r="AT271" s="148" t="s">
        <v>146</v>
      </c>
      <c r="AU271" s="148" t="s">
        <v>79</v>
      </c>
      <c r="AY271" s="17" t="s">
        <v>143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79</v>
      </c>
      <c r="BK271" s="149">
        <f>ROUND(I271*H271,2)</f>
        <v>0</v>
      </c>
      <c r="BL271" s="17" t="s">
        <v>212</v>
      </c>
      <c r="BM271" s="148" t="s">
        <v>743</v>
      </c>
    </row>
    <row r="272" spans="2:65" s="31" customFormat="1" ht="16.5" customHeight="1">
      <c r="B272" s="136"/>
      <c r="C272" s="137" t="s">
        <v>744</v>
      </c>
      <c r="D272" s="137" t="s">
        <v>146</v>
      </c>
      <c r="E272" s="138" t="s">
        <v>745</v>
      </c>
      <c r="F272" s="139" t="s">
        <v>746</v>
      </c>
      <c r="G272" s="140" t="s">
        <v>202</v>
      </c>
      <c r="H272" s="141">
        <v>1</v>
      </c>
      <c r="I272" s="142"/>
      <c r="J272" s="143">
        <f>ROUND(I272*H272,2)</f>
        <v>0</v>
      </c>
      <c r="K272" s="139" t="s">
        <v>149</v>
      </c>
      <c r="L272" s="32"/>
      <c r="M272" s="144"/>
      <c r="N272" s="145" t="s">
        <v>41</v>
      </c>
      <c r="O272" s="53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AR272" s="148" t="s">
        <v>212</v>
      </c>
      <c r="AT272" s="148" t="s">
        <v>146</v>
      </c>
      <c r="AU272" s="148" t="s">
        <v>79</v>
      </c>
      <c r="AY272" s="17" t="s">
        <v>143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79</v>
      </c>
      <c r="BK272" s="149">
        <f>ROUND(I272*H272,2)</f>
        <v>0</v>
      </c>
      <c r="BL272" s="17" t="s">
        <v>212</v>
      </c>
      <c r="BM272" s="148" t="s">
        <v>747</v>
      </c>
    </row>
    <row r="273" spans="2:65" s="122" customFormat="1" ht="25.95" customHeight="1">
      <c r="B273" s="123"/>
      <c r="D273" s="124" t="s">
        <v>68</v>
      </c>
      <c r="E273" s="125" t="s">
        <v>748</v>
      </c>
      <c r="F273" s="125" t="s">
        <v>749</v>
      </c>
      <c r="I273" s="126"/>
      <c r="J273" s="127">
        <f>BK273</f>
        <v>0</v>
      </c>
      <c r="L273" s="123"/>
      <c r="M273" s="128"/>
      <c r="N273" s="129"/>
      <c r="O273" s="129"/>
      <c r="P273" s="130">
        <f>P274</f>
        <v>0</v>
      </c>
      <c r="Q273" s="129"/>
      <c r="R273" s="130">
        <f>R274</f>
        <v>0</v>
      </c>
      <c r="S273" s="129"/>
      <c r="T273" s="131">
        <f>T274</f>
        <v>0</v>
      </c>
      <c r="AR273" s="124" t="s">
        <v>150</v>
      </c>
      <c r="AT273" s="132" t="s">
        <v>68</v>
      </c>
      <c r="AU273" s="132" t="s">
        <v>69</v>
      </c>
      <c r="AY273" s="124" t="s">
        <v>143</v>
      </c>
      <c r="BK273" s="133">
        <f>BK274</f>
        <v>0</v>
      </c>
    </row>
    <row r="274" spans="2:65" s="31" customFormat="1" ht="16.5" customHeight="1">
      <c r="B274" s="136"/>
      <c r="C274" s="137" t="s">
        <v>750</v>
      </c>
      <c r="D274" s="137" t="s">
        <v>146</v>
      </c>
      <c r="E274" s="138" t="s">
        <v>751</v>
      </c>
      <c r="F274" s="139" t="s">
        <v>752</v>
      </c>
      <c r="G274" s="140" t="s">
        <v>753</v>
      </c>
      <c r="H274" s="141">
        <v>8</v>
      </c>
      <c r="I274" s="142"/>
      <c r="J274" s="143">
        <f>ROUND(I274*H274,2)</f>
        <v>0</v>
      </c>
      <c r="K274" s="139" t="s">
        <v>149</v>
      </c>
      <c r="L274" s="32"/>
      <c r="M274" s="164"/>
      <c r="N274" s="165" t="s">
        <v>41</v>
      </c>
      <c r="O274" s="166"/>
      <c r="P274" s="167">
        <f>O274*H274</f>
        <v>0</v>
      </c>
      <c r="Q274" s="167">
        <v>0</v>
      </c>
      <c r="R274" s="167">
        <f>Q274*H274</f>
        <v>0</v>
      </c>
      <c r="S274" s="167">
        <v>0</v>
      </c>
      <c r="T274" s="168">
        <f>S274*H274</f>
        <v>0</v>
      </c>
      <c r="AR274" s="148" t="s">
        <v>754</v>
      </c>
      <c r="AT274" s="148" t="s">
        <v>146</v>
      </c>
      <c r="AU274" s="148" t="s">
        <v>74</v>
      </c>
      <c r="AY274" s="17" t="s">
        <v>143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79</v>
      </c>
      <c r="BK274" s="149">
        <f>ROUND(I274*H274,2)</f>
        <v>0</v>
      </c>
      <c r="BL274" s="17" t="s">
        <v>754</v>
      </c>
      <c r="BM274" s="148" t="s">
        <v>755</v>
      </c>
    </row>
    <row r="275" spans="2:65" s="31" customFormat="1" ht="6.9" customHeight="1">
      <c r="B275" s="41"/>
      <c r="C275" s="42"/>
      <c r="D275" s="42"/>
      <c r="E275" s="42"/>
      <c r="F275" s="42"/>
      <c r="G275" s="42"/>
      <c r="H275" s="42"/>
      <c r="I275" s="42"/>
      <c r="J275" s="42"/>
      <c r="K275" s="42"/>
      <c r="L275" s="32"/>
    </row>
  </sheetData>
  <autoFilter ref="C95:K274" xr:uid="{00000000-0009-0000-0000-000001000000}"/>
  <mergeCells count="6">
    <mergeCell ref="E88:H88"/>
    <mergeCell ref="L2:V2"/>
    <mergeCell ref="E7:H7"/>
    <mergeCell ref="E16:H16"/>
    <mergeCell ref="E25:H25"/>
    <mergeCell ref="E46:H46"/>
  </mergeCells>
  <hyperlinks>
    <hyperlink ref="F127" r:id="rId1" xr:uid="{00000000-0004-0000-0100-000000000000}"/>
    <hyperlink ref="F132" r:id="rId2" xr:uid="{00000000-0004-0000-0100-000001000000}"/>
    <hyperlink ref="F135" r:id="rId3" xr:uid="{00000000-0004-0000-0100-000002000000}"/>
    <hyperlink ref="F138" r:id="rId4" xr:uid="{00000000-0004-0000-0100-000003000000}"/>
    <hyperlink ref="F140" r:id="rId5" xr:uid="{00000000-0004-0000-0100-000004000000}"/>
    <hyperlink ref="F153" r:id="rId6" xr:uid="{00000000-0004-0000-0100-000005000000}"/>
    <hyperlink ref="F156" r:id="rId7" xr:uid="{00000000-0004-0000-0100-000006000000}"/>
    <hyperlink ref="F158" r:id="rId8" xr:uid="{00000000-0004-0000-0100-000007000000}"/>
    <hyperlink ref="F162" r:id="rId9" xr:uid="{00000000-0004-0000-0100-000008000000}"/>
    <hyperlink ref="F165" r:id="rId10" xr:uid="{00000000-0004-0000-0100-000009000000}"/>
    <hyperlink ref="F174" r:id="rId11" xr:uid="{00000000-0004-0000-0100-00000A000000}"/>
    <hyperlink ref="F176" r:id="rId12" xr:uid="{00000000-0004-0000-0100-00000B000000}"/>
    <hyperlink ref="F179" r:id="rId13" xr:uid="{00000000-0004-0000-0100-00000C000000}"/>
    <hyperlink ref="F181" r:id="rId14" xr:uid="{00000000-0004-0000-0100-00000D000000}"/>
    <hyperlink ref="F187" r:id="rId15" xr:uid="{00000000-0004-0000-0100-00000E000000}"/>
    <hyperlink ref="F202" r:id="rId16" xr:uid="{00000000-0004-0000-0100-00000F000000}"/>
    <hyperlink ref="F207" r:id="rId17" xr:uid="{00000000-0004-0000-0100-000010000000}"/>
    <hyperlink ref="F213" r:id="rId18" xr:uid="{00000000-0004-0000-0100-000011000000}"/>
    <hyperlink ref="F215" r:id="rId19" xr:uid="{00000000-0004-0000-0100-000012000000}"/>
  </hyperlinks>
  <pageMargins left="0.39374999999999999" right="0.39374999999999999" top="0.39374999999999999" bottom="0.39374999999999999" header="0.51180555555555496" footer="0"/>
  <pageSetup paperSize="9" fitToHeight="100" orientation="landscape" horizontalDpi="300" verticalDpi="300"/>
  <headerFooter>
    <oddFooter>&amp;CStrana &amp;P z &amp;N</oddFooter>
  </headerFooter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11312021037_a_VZ - Rekons...</vt:lpstr>
      <vt:lpstr>'11312021037_a_VZ - Rekons...'!Názvy_tisku</vt:lpstr>
      <vt:lpstr>'Rekapitulace stavby'!Názvy_tisku</vt:lpstr>
      <vt:lpstr>'11312021037_a_VZ - Rekons...'!Oblast_tisku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>Pavel Zteiskar</cp:lastModifiedBy>
  <dcterms:created xsi:type="dcterms:W3CDTF">2021-08-23T08:22:11Z</dcterms:created>
  <dcterms:modified xsi:type="dcterms:W3CDTF">2021-10-25T05:50:17Z</dcterms:modified>
</cp:coreProperties>
</file>